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4\Протокол 2-24\"/>
    </mc:Choice>
  </mc:AlternateContent>
  <bookViews>
    <workbookView xWindow="0" yWindow="0" windowWidth="28800" windowHeight="11625" tabRatio="720" firstSheet="5" activeTab="10"/>
  </bookViews>
  <sheets>
    <sheet name="Объемы КС (Пр.2-24)" sheetId="25" r:id="rId1"/>
    <sheet name="ВМП КС (Пр.2-24)" sheetId="24" r:id="rId2"/>
    <sheet name="ДС (пр.20-23)" sheetId="39" r:id="rId3"/>
    <sheet name="ВМП ДС (пр.20-23)" sheetId="37" r:id="rId4"/>
    <sheet name="Гемодиализ (пр.20-23)" sheetId="35" r:id="rId5"/>
    <sheet name="Проф.Свод (Пр.2-24)" sheetId="44" r:id="rId6"/>
    <sheet name="Посещ. по диспн.набл.(Пр.20-23)" sheetId="22" r:id="rId7"/>
    <sheet name="Раз.пос.(Пр.2-24) " sheetId="45" r:id="rId8"/>
    <sheet name="Посещения СМП (Пр.20-23) " sheetId="20" r:id="rId9"/>
    <sheet name="Пос с др.целями(Пр.2-24)   " sheetId="46" r:id="rId10"/>
    <sheet name="Школа сахар. диабета(Пр.20-23)" sheetId="18" r:id="rId11"/>
    <sheet name="Центры здоровья (Пр.20-23)" sheetId="17" r:id="rId12"/>
    <sheet name="Иссл.кала на скр.кр.(Пр.20-23)" sheetId="16" r:id="rId13"/>
    <sheet name="Углуб.диспан.(Пр.20-23)" sheetId="15" r:id="rId14"/>
    <sheet name="Компл.пос.дисп. набл.(Пр.20-23)" sheetId="14" r:id="rId15"/>
    <sheet name="Посещения неотл. (Пр.20-23)" sheetId="26" r:id="rId16"/>
    <sheet name="Обращения 2-24" sheetId="38" r:id="rId17"/>
    <sheet name="Мед.реаб. в АПУ 2-24 " sheetId="40" r:id="rId18"/>
    <sheet name="Долечивание, кибер-нож (20-23)" sheetId="11" r:id="rId19"/>
    <sheet name="Венерология (20-23)" sheetId="10" r:id="rId20"/>
    <sheet name="Паллиативная МП (2-24)" sheetId="12" r:id="rId21"/>
    <sheet name="Наркология (20-23)" sheetId="9" r:id="rId22"/>
    <sheet name="Психотерапия (20-23)" sheetId="8" r:id="rId23"/>
    <sheet name="Фтизиатрия (20-23)" sheetId="7" r:id="rId24"/>
    <sheet name="КТ, МРТ (Пр.2-24)" sheetId="41" r:id="rId25"/>
    <sheet name="УЗИ ссс(Пр.2-24)" sheetId="42" r:id="rId26"/>
    <sheet name="ЭИ, ПАИ, МГИ(Пр.2-24)" sheetId="43" r:id="rId27"/>
    <sheet name="COVID(Пр. 20-23)" sheetId="30" r:id="rId28"/>
    <sheet name="ОРВИ, ГРИПП(Пр.20-23)" sheetId="31" r:id="rId29"/>
    <sheet name="РД,ЛУЧ,КТПЭТ,УЗИскр,ХП Пр.20-23" sheetId="32" r:id="rId30"/>
    <sheet name="СМП 2024 (20-23)" sheetId="34" r:id="rId31"/>
    <sheet name="Лист4" sheetId="6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xlnm.Print_Area_2" localSheetId="27">#REF!</definedName>
    <definedName name="__xlnm.Print_Area_2" localSheetId="3">#REF!</definedName>
    <definedName name="__xlnm.Print_Area_2" localSheetId="1">#REF!</definedName>
    <definedName name="__xlnm.Print_Area_2" localSheetId="12">#REF!</definedName>
    <definedName name="__xlnm.Print_Area_2" localSheetId="14">#REF!</definedName>
    <definedName name="__xlnm.Print_Area_2" localSheetId="24">#REF!</definedName>
    <definedName name="__xlnm.Print_Area_2" localSheetId="17">#REF!</definedName>
    <definedName name="__xlnm.Print_Area_2" localSheetId="16">#REF!</definedName>
    <definedName name="__xlnm.Print_Area_2" localSheetId="28">#REF!</definedName>
    <definedName name="__xlnm.Print_Area_2" localSheetId="9">#REF!</definedName>
    <definedName name="__xlnm.Print_Area_2" localSheetId="6">#REF!</definedName>
    <definedName name="__xlnm.Print_Area_2" localSheetId="15">#REF!</definedName>
    <definedName name="__xlnm.Print_Area_2" localSheetId="8">#REF!</definedName>
    <definedName name="__xlnm.Print_Area_2" localSheetId="5">#REF!</definedName>
    <definedName name="__xlnm.Print_Area_2" localSheetId="7">#REF!</definedName>
    <definedName name="__xlnm.Print_Area_2" localSheetId="29">#REF!</definedName>
    <definedName name="__xlnm.Print_Area_2" localSheetId="30">#REF!</definedName>
    <definedName name="__xlnm.Print_Area_2" localSheetId="13">#REF!</definedName>
    <definedName name="__xlnm.Print_Area_2" localSheetId="25">#REF!</definedName>
    <definedName name="__xlnm.Print_Area_2" localSheetId="11">#REF!</definedName>
    <definedName name="__xlnm.Print_Area_2" localSheetId="10">#REF!</definedName>
    <definedName name="__xlnm.Print_Area_2" localSheetId="26">#REF!</definedName>
    <definedName name="__xlnm.Print_Area_2">#REF!</definedName>
    <definedName name="_xlnm._FilterDatabase" localSheetId="27" hidden="1">'COVID(Пр. 20-23)'!$B$6:$D$23</definedName>
    <definedName name="_xlnm._FilterDatabase" localSheetId="1" hidden="1">'ВМП КС (Пр.2-24)'!$A$4:$AG$97</definedName>
    <definedName name="_xlnm._FilterDatabase" localSheetId="2" hidden="1">'ДС (пр.20-23)'!#REF!</definedName>
    <definedName name="_xlnm._FilterDatabase" localSheetId="14" hidden="1">'Компл.пос.дисп. набл.(Пр.20-23)'!$A$9:$H$9</definedName>
    <definedName name="_xlnm._FilterDatabase" localSheetId="24" hidden="1">'КТ, МРТ (Пр.2-24)'!$A$7:$R$55</definedName>
    <definedName name="_xlnm._FilterDatabase" localSheetId="16" hidden="1">'Обращения 2-24'!$A$11:$C$117</definedName>
    <definedName name="_xlnm._FilterDatabase" localSheetId="0" hidden="1">'Объемы КС (Пр.2-24)'!$A$4:$WVP$141</definedName>
    <definedName name="_xlnm._FilterDatabase" localSheetId="9" hidden="1">'Пос с др.целями(Пр.2-24)   '!$A$9:$L$9</definedName>
    <definedName name="_xlnm._FilterDatabase" localSheetId="6" hidden="1">'Посещ. по диспн.набл.(Пр.20-23)'!$A$12:$AE$12</definedName>
    <definedName name="_xlnm._FilterDatabase" localSheetId="8" hidden="1">'Посещения СМП (Пр.20-23) '!$A$9:$O$9</definedName>
    <definedName name="_xlnm._FilterDatabase" localSheetId="5" hidden="1">'Проф.Свод (Пр.2-24)'!$A$10:$T$10</definedName>
    <definedName name="_xlnm._FilterDatabase" localSheetId="7" hidden="1">'Раз.пос.(Пр.2-24) '!$A$10:$S$10</definedName>
    <definedName name="_xlnm._FilterDatabase" localSheetId="29" hidden="1">'РД,ЛУЧ,КТПЭТ,УЗИскр,ХП Пр.20-23'!$A$5:$S$26</definedName>
    <definedName name="_xlnm._FilterDatabase" localSheetId="30" hidden="1">'СМП 2024 (20-23)'!$A$8:$N$23</definedName>
    <definedName name="_xlnm._FilterDatabase" localSheetId="13" hidden="1">'Углуб.диспан.(Пр.20-23)'!#REF!</definedName>
    <definedName name="_xlnm._FilterDatabase" localSheetId="25" hidden="1">'УЗИ ссс(Пр.2-24)'!$A$5:$G$5</definedName>
    <definedName name="_xlnm._FilterDatabase" localSheetId="10" hidden="1">'Школа сахар. диабета(Пр.20-23)'!#REF!</definedName>
    <definedName name="_xlnm._FilterDatabase" localSheetId="26" hidden="1">'ЭИ, ПАИ, МГИ(Пр.2-24)'!$A$8:$Y$95</definedName>
    <definedName name="Kbcn" localSheetId="27">#REF!</definedName>
    <definedName name="Kbcn" localSheetId="3">#REF!</definedName>
    <definedName name="Kbcn" localSheetId="1">#REF!</definedName>
    <definedName name="Kbcn" localSheetId="12">#REF!</definedName>
    <definedName name="Kbcn" localSheetId="14">#REF!</definedName>
    <definedName name="Kbcn" localSheetId="24">#REF!</definedName>
    <definedName name="Kbcn" localSheetId="17">#REF!</definedName>
    <definedName name="Kbcn" localSheetId="16">#REF!</definedName>
    <definedName name="Kbcn" localSheetId="28">#REF!</definedName>
    <definedName name="Kbcn" localSheetId="9">#REF!</definedName>
    <definedName name="Kbcn" localSheetId="6">#REF!</definedName>
    <definedName name="Kbcn" localSheetId="15">#REF!</definedName>
    <definedName name="Kbcn" localSheetId="8">#REF!</definedName>
    <definedName name="Kbcn" localSheetId="5">#REF!</definedName>
    <definedName name="Kbcn" localSheetId="7">#REF!</definedName>
    <definedName name="Kbcn" localSheetId="29">#REF!</definedName>
    <definedName name="Kbcn" localSheetId="30">#REF!</definedName>
    <definedName name="Kbcn" localSheetId="13">#REF!</definedName>
    <definedName name="Kbcn" localSheetId="25">#REF!</definedName>
    <definedName name="Kbcn" localSheetId="11">#REF!</definedName>
    <definedName name="Kbcn" localSheetId="10">#REF!</definedName>
    <definedName name="Kbcn" localSheetId="26">#REF!</definedName>
    <definedName name="Kbcn">#REF!</definedName>
    <definedName name="Neot_17" localSheetId="27">#REF!</definedName>
    <definedName name="Neot_17" localSheetId="3">#REF!</definedName>
    <definedName name="Neot_17" localSheetId="1">#REF!</definedName>
    <definedName name="Neot_17" localSheetId="12">#REF!</definedName>
    <definedName name="Neot_17" localSheetId="14">#REF!</definedName>
    <definedName name="Neot_17" localSheetId="24">#REF!</definedName>
    <definedName name="Neot_17" localSheetId="17">#REF!</definedName>
    <definedName name="Neot_17" localSheetId="16">#REF!</definedName>
    <definedName name="Neot_17" localSheetId="28">#REF!</definedName>
    <definedName name="Neot_17" localSheetId="9">#REF!</definedName>
    <definedName name="Neot_17" localSheetId="6">#REF!</definedName>
    <definedName name="Neot_17" localSheetId="15">#REF!</definedName>
    <definedName name="Neot_17" localSheetId="8">#REF!</definedName>
    <definedName name="Neot_17" localSheetId="5">#REF!</definedName>
    <definedName name="Neot_17" localSheetId="7">#REF!</definedName>
    <definedName name="Neot_17" localSheetId="29">#REF!</definedName>
    <definedName name="Neot_17" localSheetId="30">#REF!</definedName>
    <definedName name="Neot_17" localSheetId="13">#REF!</definedName>
    <definedName name="Neot_17" localSheetId="25">#REF!</definedName>
    <definedName name="Neot_17" localSheetId="11">#REF!</definedName>
    <definedName name="Neot_17" localSheetId="10">#REF!</definedName>
    <definedName name="Neot_17" localSheetId="26">#REF!</definedName>
    <definedName name="Neot_17">#REF!</definedName>
    <definedName name="Pr" localSheetId="17">#REF!</definedName>
    <definedName name="Pr" localSheetId="9">#REF!</definedName>
    <definedName name="Pr" localSheetId="5">#REF!</definedName>
    <definedName name="Pr" localSheetId="7">#REF!</definedName>
    <definedName name="Pr" localSheetId="25">#REF!</definedName>
    <definedName name="Pr">#REF!</definedName>
    <definedName name="res2_range" localSheetId="27">#REF!</definedName>
    <definedName name="res2_range" localSheetId="3">#REF!</definedName>
    <definedName name="res2_range" localSheetId="1">#REF!</definedName>
    <definedName name="res2_range" localSheetId="12">#REF!</definedName>
    <definedName name="res2_range" localSheetId="14">#REF!</definedName>
    <definedName name="res2_range" localSheetId="24">#REF!</definedName>
    <definedName name="res2_range" localSheetId="17">#REF!</definedName>
    <definedName name="res2_range" localSheetId="16">#REF!</definedName>
    <definedName name="res2_range" localSheetId="28">#REF!</definedName>
    <definedName name="res2_range" localSheetId="9">#REF!</definedName>
    <definedName name="res2_range" localSheetId="6">#REF!</definedName>
    <definedName name="res2_range" localSheetId="15">#REF!</definedName>
    <definedName name="res2_range" localSheetId="8">#REF!</definedName>
    <definedName name="res2_range" localSheetId="5">#REF!</definedName>
    <definedName name="res2_range" localSheetId="7">#REF!</definedName>
    <definedName name="res2_range" localSheetId="29">#REF!</definedName>
    <definedName name="res2_range" localSheetId="30">#REF!</definedName>
    <definedName name="res2_range" localSheetId="13">#REF!</definedName>
    <definedName name="res2_range" localSheetId="25">#REF!</definedName>
    <definedName name="res2_range" localSheetId="11">#REF!</definedName>
    <definedName name="res2_range" localSheetId="10">#REF!</definedName>
    <definedName name="res2_range" localSheetId="26">#REF!</definedName>
    <definedName name="res2_range">#REF!</definedName>
    <definedName name="Tg_CZ" localSheetId="27">#REF!</definedName>
    <definedName name="Tg_CZ" localSheetId="3">#REF!</definedName>
    <definedName name="Tg_CZ" localSheetId="1">#REF!</definedName>
    <definedName name="Tg_CZ" localSheetId="12">#REF!</definedName>
    <definedName name="Tg_CZ" localSheetId="14">#REF!</definedName>
    <definedName name="Tg_CZ" localSheetId="24">#REF!</definedName>
    <definedName name="Tg_CZ" localSheetId="17">#REF!</definedName>
    <definedName name="Tg_CZ" localSheetId="16">#REF!</definedName>
    <definedName name="Tg_CZ" localSheetId="28">#REF!</definedName>
    <definedName name="Tg_CZ" localSheetId="9">#REF!</definedName>
    <definedName name="Tg_CZ" localSheetId="6">#REF!</definedName>
    <definedName name="Tg_CZ" localSheetId="15">#REF!</definedName>
    <definedName name="Tg_CZ" localSheetId="8">#REF!</definedName>
    <definedName name="Tg_CZ" localSheetId="5">#REF!</definedName>
    <definedName name="Tg_CZ" localSheetId="7">#REF!</definedName>
    <definedName name="Tg_CZ" localSheetId="29">#REF!</definedName>
    <definedName name="Tg_CZ" localSheetId="30">#REF!</definedName>
    <definedName name="Tg_CZ" localSheetId="13">#REF!</definedName>
    <definedName name="Tg_CZ" localSheetId="25">#REF!</definedName>
    <definedName name="Tg_CZ" localSheetId="11">#REF!</definedName>
    <definedName name="Tg_CZ" localSheetId="10">#REF!</definedName>
    <definedName name="Tg_CZ" localSheetId="26">#REF!</definedName>
    <definedName name="Tg_CZ">#REF!</definedName>
    <definedName name="Tg_Disp" localSheetId="27">#REF!</definedName>
    <definedName name="Tg_Disp" localSheetId="3">#REF!</definedName>
    <definedName name="Tg_Disp" localSheetId="1">#REF!</definedName>
    <definedName name="Tg_Disp" localSheetId="12">#REF!</definedName>
    <definedName name="Tg_Disp" localSheetId="14">#REF!</definedName>
    <definedName name="Tg_Disp" localSheetId="24">#REF!</definedName>
    <definedName name="Tg_Disp" localSheetId="17">#REF!</definedName>
    <definedName name="Tg_Disp" localSheetId="16">#REF!</definedName>
    <definedName name="Tg_Disp" localSheetId="28">#REF!</definedName>
    <definedName name="Tg_Disp" localSheetId="9">#REF!</definedName>
    <definedName name="Tg_Disp" localSheetId="6">#REF!</definedName>
    <definedName name="Tg_Disp" localSheetId="15">#REF!</definedName>
    <definedName name="Tg_Disp" localSheetId="8">#REF!</definedName>
    <definedName name="Tg_Disp" localSheetId="5">#REF!</definedName>
    <definedName name="Tg_Disp" localSheetId="7">#REF!</definedName>
    <definedName name="Tg_Disp" localSheetId="29">#REF!</definedName>
    <definedName name="Tg_Disp" localSheetId="30">#REF!</definedName>
    <definedName name="Tg_Disp" localSheetId="13">#REF!</definedName>
    <definedName name="Tg_Disp" localSheetId="25">#REF!</definedName>
    <definedName name="Tg_Disp" localSheetId="11">#REF!</definedName>
    <definedName name="Tg_Disp" localSheetId="10">#REF!</definedName>
    <definedName name="Tg_Disp" localSheetId="26">#REF!</definedName>
    <definedName name="Tg_Disp">#REF!</definedName>
    <definedName name="Tg_Fin" localSheetId="17">#REF!</definedName>
    <definedName name="Tg_Fin" localSheetId="9">#REF!</definedName>
    <definedName name="Tg_Fin" localSheetId="5">#REF!</definedName>
    <definedName name="Tg_Fin" localSheetId="7">#REF!</definedName>
    <definedName name="Tg_Fin" localSheetId="25">#REF!</definedName>
    <definedName name="Tg_Fin">#REF!</definedName>
    <definedName name="Tg_Geri" localSheetId="27">#REF!</definedName>
    <definedName name="Tg_Geri" localSheetId="3">#REF!</definedName>
    <definedName name="Tg_Geri" localSheetId="1">#REF!</definedName>
    <definedName name="Tg_Geri" localSheetId="12">#REF!</definedName>
    <definedName name="Tg_Geri" localSheetId="14">#REF!</definedName>
    <definedName name="Tg_Geri" localSheetId="24">#REF!</definedName>
    <definedName name="Tg_Geri" localSheetId="17">#REF!</definedName>
    <definedName name="Tg_Geri" localSheetId="16">#REF!</definedName>
    <definedName name="Tg_Geri" localSheetId="28">#REF!</definedName>
    <definedName name="Tg_Geri" localSheetId="9">#REF!</definedName>
    <definedName name="Tg_Geri" localSheetId="6">#REF!</definedName>
    <definedName name="Tg_Geri" localSheetId="15">#REF!</definedName>
    <definedName name="Tg_Geri" localSheetId="8">#REF!</definedName>
    <definedName name="Tg_Geri" localSheetId="5">#REF!</definedName>
    <definedName name="Tg_Geri" localSheetId="7">#REF!</definedName>
    <definedName name="Tg_Geri" localSheetId="29">#REF!</definedName>
    <definedName name="Tg_Geri" localSheetId="30">#REF!</definedName>
    <definedName name="Tg_Geri" localSheetId="13">#REF!</definedName>
    <definedName name="Tg_Geri" localSheetId="25">#REF!</definedName>
    <definedName name="Tg_Geri" localSheetId="11">#REF!</definedName>
    <definedName name="Tg_Geri" localSheetId="10">#REF!</definedName>
    <definedName name="Tg_Geri" localSheetId="26">#REF!</definedName>
    <definedName name="Tg_Geri">#REF!</definedName>
    <definedName name="Tg_Kons" localSheetId="27">#REF!</definedName>
    <definedName name="Tg_Kons" localSheetId="3">#REF!</definedName>
    <definedName name="Tg_Kons" localSheetId="1">#REF!</definedName>
    <definedName name="Tg_Kons" localSheetId="12">#REF!</definedName>
    <definedName name="Tg_Kons" localSheetId="14">#REF!</definedName>
    <definedName name="Tg_Kons" localSheetId="24">#REF!</definedName>
    <definedName name="Tg_Kons" localSheetId="17">#REF!</definedName>
    <definedName name="Tg_Kons" localSheetId="16">#REF!</definedName>
    <definedName name="Tg_Kons" localSheetId="28">#REF!</definedName>
    <definedName name="Tg_Kons" localSheetId="9">#REF!</definedName>
    <definedName name="Tg_Kons" localSheetId="6">#REF!</definedName>
    <definedName name="Tg_Kons" localSheetId="15">#REF!</definedName>
    <definedName name="Tg_Kons" localSheetId="8">#REF!</definedName>
    <definedName name="Tg_Kons" localSheetId="5">#REF!</definedName>
    <definedName name="Tg_Kons" localSheetId="7">#REF!</definedName>
    <definedName name="Tg_Kons" localSheetId="29">#REF!</definedName>
    <definedName name="Tg_Kons" localSheetId="30">#REF!</definedName>
    <definedName name="Tg_Kons" localSheetId="13">#REF!</definedName>
    <definedName name="Tg_Kons" localSheetId="25">#REF!</definedName>
    <definedName name="Tg_Kons" localSheetId="11">#REF!</definedName>
    <definedName name="Tg_Kons" localSheetId="10">#REF!</definedName>
    <definedName name="Tg_Kons" localSheetId="26">#REF!</definedName>
    <definedName name="Tg_Kons">#REF!</definedName>
    <definedName name="Tg_Med" localSheetId="27">#REF!</definedName>
    <definedName name="Tg_Med" localSheetId="3">#REF!</definedName>
    <definedName name="Tg_Med" localSheetId="1">#REF!</definedName>
    <definedName name="Tg_Med" localSheetId="12">#REF!</definedName>
    <definedName name="Tg_Med" localSheetId="14">#REF!</definedName>
    <definedName name="Tg_Med" localSheetId="24">#REF!</definedName>
    <definedName name="Tg_Med" localSheetId="17">#REF!</definedName>
    <definedName name="Tg_Med" localSheetId="16">#REF!</definedName>
    <definedName name="Tg_Med" localSheetId="28">#REF!</definedName>
    <definedName name="Tg_Med" localSheetId="9">#REF!</definedName>
    <definedName name="Tg_Med" localSheetId="6">#REF!</definedName>
    <definedName name="Tg_Med" localSheetId="15">#REF!</definedName>
    <definedName name="Tg_Med" localSheetId="8">#REF!</definedName>
    <definedName name="Tg_Med" localSheetId="5">#REF!</definedName>
    <definedName name="Tg_Med" localSheetId="7">#REF!</definedName>
    <definedName name="Tg_Med" localSheetId="29">#REF!</definedName>
    <definedName name="Tg_Med" localSheetId="30">#REF!</definedName>
    <definedName name="Tg_Med" localSheetId="13">#REF!</definedName>
    <definedName name="Tg_Med" localSheetId="25">#REF!</definedName>
    <definedName name="Tg_Med" localSheetId="11">#REF!</definedName>
    <definedName name="Tg_Med" localSheetId="10">#REF!</definedName>
    <definedName name="Tg_Med" localSheetId="26">#REF!</definedName>
    <definedName name="Tg_Med">#REF!</definedName>
    <definedName name="Tg_Neot" localSheetId="27">#REF!</definedName>
    <definedName name="Tg_Neot" localSheetId="3">#REF!</definedName>
    <definedName name="Tg_Neot" localSheetId="1">#REF!</definedName>
    <definedName name="Tg_Neot" localSheetId="12">#REF!</definedName>
    <definedName name="Tg_Neot" localSheetId="14">#REF!</definedName>
    <definedName name="Tg_Neot" localSheetId="24">#REF!</definedName>
    <definedName name="Tg_Neot" localSheetId="17">#REF!</definedName>
    <definedName name="Tg_Neot" localSheetId="16">#REF!</definedName>
    <definedName name="Tg_Neot" localSheetId="28">#REF!</definedName>
    <definedName name="Tg_Neot" localSheetId="9">#REF!</definedName>
    <definedName name="Tg_Neot" localSheetId="6">#REF!</definedName>
    <definedName name="Tg_Neot" localSheetId="15">#REF!</definedName>
    <definedName name="Tg_Neot" localSheetId="8">#REF!</definedName>
    <definedName name="Tg_Neot" localSheetId="5">#REF!</definedName>
    <definedName name="Tg_Neot" localSheetId="7">#REF!</definedName>
    <definedName name="Tg_Neot" localSheetId="29">#REF!</definedName>
    <definedName name="Tg_Neot" localSheetId="30">#REF!</definedName>
    <definedName name="Tg_Neot" localSheetId="13">#REF!</definedName>
    <definedName name="Tg_Neot" localSheetId="25">#REF!</definedName>
    <definedName name="Tg_Neot" localSheetId="11">#REF!</definedName>
    <definedName name="Tg_Neot" localSheetId="10">#REF!</definedName>
    <definedName name="Tg_Neot" localSheetId="26">#REF!</definedName>
    <definedName name="Tg_Neot">#REF!</definedName>
    <definedName name="Tg_Nepr" localSheetId="27">#REF!</definedName>
    <definedName name="Tg_Nepr" localSheetId="3">#REF!</definedName>
    <definedName name="Tg_Nepr" localSheetId="1">#REF!</definedName>
    <definedName name="Tg_Nepr" localSheetId="12">#REF!</definedName>
    <definedName name="Tg_Nepr" localSheetId="14">#REF!</definedName>
    <definedName name="Tg_Nepr" localSheetId="24">#REF!</definedName>
    <definedName name="Tg_Nepr" localSheetId="17">#REF!</definedName>
    <definedName name="Tg_Nepr" localSheetId="16">#REF!</definedName>
    <definedName name="Tg_Nepr" localSheetId="28">#REF!</definedName>
    <definedName name="Tg_Nepr" localSheetId="9">#REF!</definedName>
    <definedName name="Tg_Nepr" localSheetId="6">#REF!</definedName>
    <definedName name="Tg_Nepr" localSheetId="15">#REF!</definedName>
    <definedName name="Tg_Nepr" localSheetId="8">#REF!</definedName>
    <definedName name="Tg_Nepr" localSheetId="5">#REF!</definedName>
    <definedName name="Tg_Nepr" localSheetId="7">#REF!</definedName>
    <definedName name="Tg_Nepr" localSheetId="29">#REF!</definedName>
    <definedName name="Tg_Nepr" localSheetId="30">#REF!</definedName>
    <definedName name="Tg_Nepr" localSheetId="13">#REF!</definedName>
    <definedName name="Tg_Nepr" localSheetId="25">#REF!</definedName>
    <definedName name="Tg_Nepr" localSheetId="11">#REF!</definedName>
    <definedName name="Tg_Nepr" localSheetId="10">#REF!</definedName>
    <definedName name="Tg_Nepr" localSheetId="26">#REF!</definedName>
    <definedName name="Tg_Nepr">#REF!</definedName>
    <definedName name="Tg_Obr" localSheetId="27">#REF!</definedName>
    <definedName name="Tg_Obr" localSheetId="3">#REF!</definedName>
    <definedName name="Tg_Obr" localSheetId="1">#REF!</definedName>
    <definedName name="Tg_Obr" localSheetId="12">#REF!</definedName>
    <definedName name="Tg_Obr" localSheetId="14">#REF!</definedName>
    <definedName name="Tg_Obr" localSheetId="24">#REF!</definedName>
    <definedName name="Tg_Obr" localSheetId="17">#REF!</definedName>
    <definedName name="Tg_Obr" localSheetId="16">#REF!</definedName>
    <definedName name="Tg_Obr" localSheetId="28">#REF!</definedName>
    <definedName name="Tg_Obr" localSheetId="9">#REF!</definedName>
    <definedName name="Tg_Obr" localSheetId="6">#REF!</definedName>
    <definedName name="Tg_Obr" localSheetId="15">#REF!</definedName>
    <definedName name="Tg_Obr" localSheetId="8">#REF!</definedName>
    <definedName name="Tg_Obr" localSheetId="5">#REF!</definedName>
    <definedName name="Tg_Obr" localSheetId="7">#REF!</definedName>
    <definedName name="Tg_Obr" localSheetId="29">#REF!</definedName>
    <definedName name="Tg_Obr" localSheetId="30">#REF!</definedName>
    <definedName name="Tg_Obr" localSheetId="13">#REF!</definedName>
    <definedName name="Tg_Obr" localSheetId="25">#REF!</definedName>
    <definedName name="Tg_Obr" localSheetId="11">#REF!</definedName>
    <definedName name="Tg_Obr" localSheetId="10">#REF!</definedName>
    <definedName name="Tg_Obr" localSheetId="26">#REF!</definedName>
    <definedName name="Tg_Obr">#REF!</definedName>
    <definedName name="Tg_Reestr" localSheetId="27">#REF!</definedName>
    <definedName name="Tg_Reestr" localSheetId="3">#REF!</definedName>
    <definedName name="Tg_Reestr" localSheetId="1">#REF!</definedName>
    <definedName name="Tg_Reestr" localSheetId="12">#REF!</definedName>
    <definedName name="Tg_Reestr" localSheetId="14">#REF!</definedName>
    <definedName name="Tg_Reestr" localSheetId="24">#REF!</definedName>
    <definedName name="Tg_Reestr" localSheetId="17">#REF!</definedName>
    <definedName name="Tg_Reestr" localSheetId="16">#REF!</definedName>
    <definedName name="Tg_Reestr" localSheetId="28">#REF!</definedName>
    <definedName name="Tg_Reestr" localSheetId="9">#REF!</definedName>
    <definedName name="Tg_Reestr" localSheetId="6">#REF!</definedName>
    <definedName name="Tg_Reestr" localSheetId="15">#REF!</definedName>
    <definedName name="Tg_Reestr" localSheetId="8">#REF!</definedName>
    <definedName name="Tg_Reestr" localSheetId="5">#REF!</definedName>
    <definedName name="Tg_Reestr" localSheetId="7">#REF!</definedName>
    <definedName name="Tg_Reestr" localSheetId="29">#REF!</definedName>
    <definedName name="Tg_Reestr" localSheetId="30">#REF!</definedName>
    <definedName name="Tg_Reestr" localSheetId="13">#REF!</definedName>
    <definedName name="Tg_Reestr" localSheetId="25">#REF!</definedName>
    <definedName name="Tg_Reestr" localSheetId="11">#REF!</definedName>
    <definedName name="Tg_Reestr" localSheetId="10">#REF!</definedName>
    <definedName name="Tg_Reestr" localSheetId="26">#REF!</definedName>
    <definedName name="Tg_Reestr">#REF!</definedName>
    <definedName name="TgDs" localSheetId="27">#REF!</definedName>
    <definedName name="TgDs" localSheetId="3">#REF!</definedName>
    <definedName name="TgDs" localSheetId="1">#REF!</definedName>
    <definedName name="TgDs" localSheetId="2">#REF!</definedName>
    <definedName name="TgDs" localSheetId="12">#REF!</definedName>
    <definedName name="TgDs" localSheetId="14">#REF!</definedName>
    <definedName name="TgDs" localSheetId="24">#REF!</definedName>
    <definedName name="TgDs" localSheetId="17">#REF!</definedName>
    <definedName name="TgDs" localSheetId="28">#REF!</definedName>
    <definedName name="TgDs" localSheetId="9">#REF!</definedName>
    <definedName name="TgDs" localSheetId="6">#REF!</definedName>
    <definedName name="TgDs" localSheetId="15">#REF!</definedName>
    <definedName name="TgDs" localSheetId="8">#REF!</definedName>
    <definedName name="TgDs" localSheetId="5">#REF!</definedName>
    <definedName name="TgDs" localSheetId="7">#REF!</definedName>
    <definedName name="TgDs" localSheetId="30">#REF!</definedName>
    <definedName name="TgDs" localSheetId="13">#REF!</definedName>
    <definedName name="TgDs" localSheetId="25">#REF!</definedName>
    <definedName name="TgDs" localSheetId="11">#REF!</definedName>
    <definedName name="TgDs" localSheetId="10">#REF!</definedName>
    <definedName name="TgDs" localSheetId="26">#REF!</definedName>
    <definedName name="TgDs">#REF!</definedName>
    <definedName name="TgSMP" localSheetId="27">#REF!</definedName>
    <definedName name="TgSMP" localSheetId="1">#REF!</definedName>
    <definedName name="TgSMP" localSheetId="12">#REF!</definedName>
    <definedName name="TgSMP" localSheetId="14">#REF!</definedName>
    <definedName name="TgSMP" localSheetId="24">#REF!</definedName>
    <definedName name="TgSMP" localSheetId="17">#REF!</definedName>
    <definedName name="TgSMP" localSheetId="16">#REF!</definedName>
    <definedName name="TgSMP" localSheetId="28">#REF!</definedName>
    <definedName name="TgSMP" localSheetId="9">#REF!</definedName>
    <definedName name="TgSMP" localSheetId="6">#REF!</definedName>
    <definedName name="TgSMP" localSheetId="15">#REF!</definedName>
    <definedName name="TgSMP" localSheetId="8">#REF!</definedName>
    <definedName name="TgSMP" localSheetId="5">#REF!</definedName>
    <definedName name="TgSMP" localSheetId="7">#REF!</definedName>
    <definedName name="TgSMP" localSheetId="30">#REF!</definedName>
    <definedName name="TgSMP" localSheetId="13">#REF!</definedName>
    <definedName name="TgSMP" localSheetId="25">#REF!</definedName>
    <definedName name="TgSMP" localSheetId="11">#REF!</definedName>
    <definedName name="TgSMP" localSheetId="10">#REF!</definedName>
    <definedName name="TgSMP" localSheetId="26">#REF!</definedName>
    <definedName name="TgSMP">#REF!</definedName>
    <definedName name="XLRPARAMS_ISP_FIO" localSheetId="27" hidden="1">[1]XLR_NoRangeSheet!$B$6</definedName>
    <definedName name="XLRPARAMS_ISP_FIO" localSheetId="3" hidden="1">[1]XLR_NoRangeSheet!$B$6</definedName>
    <definedName name="XLRPARAMS_ISP_FIO" localSheetId="1" hidden="1">[1]XLR_NoRangeSheet!$B$6</definedName>
    <definedName name="XLRPARAMS_ISP_FIO" localSheetId="12" hidden="1">[1]XLR_NoRangeSheet!$B$6</definedName>
    <definedName name="XLRPARAMS_ISP_FIO" localSheetId="14" hidden="1">[1]XLR_NoRangeSheet!$B$6</definedName>
    <definedName name="XLRPARAMS_ISP_FIO" localSheetId="24" hidden="1">[2]XLR_NoRangeSheet!$B$6</definedName>
    <definedName name="XLRPARAMS_ISP_FIO" localSheetId="0" hidden="1">[1]XLR_NoRangeSheet!$B$6</definedName>
    <definedName name="XLRPARAMS_ISP_FIO" localSheetId="28" hidden="1">[1]XLR_NoRangeSheet!$B$6</definedName>
    <definedName name="XLRPARAMS_ISP_FIO" localSheetId="9" hidden="1">[1]XLR_NoRangeSheet!$B$6</definedName>
    <definedName name="XLRPARAMS_ISP_FIO" localSheetId="6" hidden="1">[1]XLR_NoRangeSheet!$B$6</definedName>
    <definedName name="XLRPARAMS_ISP_FIO" localSheetId="15" hidden="1">[1]XLR_NoRangeSheet!$B$6</definedName>
    <definedName name="XLRPARAMS_ISP_FIO" localSheetId="8" hidden="1">[1]XLR_NoRangeSheet!$B$6</definedName>
    <definedName name="XLRPARAMS_ISP_FIO" localSheetId="5" hidden="1">[1]XLR_NoRangeSheet!$B$6</definedName>
    <definedName name="XLRPARAMS_ISP_FIO" localSheetId="7" hidden="1">[1]XLR_NoRangeSheet!$B$6</definedName>
    <definedName name="XLRPARAMS_ISP_FIO" localSheetId="29" hidden="1">[1]XLR_NoRangeSheet!$B$6</definedName>
    <definedName name="XLRPARAMS_ISP_FIO" localSheetId="30" hidden="1">[1]XLR_NoRangeSheet!$B$6</definedName>
    <definedName name="XLRPARAMS_ISP_FIO" localSheetId="13" hidden="1">[1]XLR_NoRangeSheet!$B$6</definedName>
    <definedName name="XLRPARAMS_ISP_FIO" localSheetId="25" hidden="1">[2]XLR_NoRangeSheet!$B$6</definedName>
    <definedName name="XLRPARAMS_ISP_FIO" localSheetId="11" hidden="1">[2]XLR_NoRangeSheet!$B$6</definedName>
    <definedName name="XLRPARAMS_ISP_FIO" localSheetId="10" hidden="1">[1]XLR_NoRangeSheet!$B$6</definedName>
    <definedName name="XLRPARAMS_ISP_FIO" localSheetId="26" hidden="1">[2]XLR_NoRangeSheet!$B$6</definedName>
    <definedName name="XLRPARAMS_ISP_FIO" hidden="1">[3]XLR_NoRangeSheet!$B$6</definedName>
    <definedName name="XLRPARAMS_MP_NAME" localSheetId="27" hidden="1">[1]XLR_NoRangeSheet!$D$6</definedName>
    <definedName name="XLRPARAMS_MP_NAME" localSheetId="3" hidden="1">[1]XLR_NoRangeSheet!$D$6</definedName>
    <definedName name="XLRPARAMS_MP_NAME" localSheetId="1" hidden="1">[1]XLR_NoRangeSheet!$D$6</definedName>
    <definedName name="XLRPARAMS_MP_NAME" localSheetId="12" hidden="1">[1]XLR_NoRangeSheet!$D$6</definedName>
    <definedName name="XLRPARAMS_MP_NAME" localSheetId="14" hidden="1">[1]XLR_NoRangeSheet!$D$6</definedName>
    <definedName name="XLRPARAMS_MP_NAME" localSheetId="24" hidden="1">[2]XLR_NoRangeSheet!$D$6</definedName>
    <definedName name="XLRPARAMS_MP_NAME" localSheetId="0" hidden="1">[1]XLR_NoRangeSheet!$D$6</definedName>
    <definedName name="XLRPARAMS_MP_NAME" localSheetId="28" hidden="1">[1]XLR_NoRangeSheet!$D$6</definedName>
    <definedName name="XLRPARAMS_MP_NAME" localSheetId="9" hidden="1">[1]XLR_NoRangeSheet!$D$6</definedName>
    <definedName name="XLRPARAMS_MP_NAME" localSheetId="6" hidden="1">[1]XLR_NoRangeSheet!$D$6</definedName>
    <definedName name="XLRPARAMS_MP_NAME" localSheetId="15" hidden="1">[1]XLR_NoRangeSheet!$D$6</definedName>
    <definedName name="XLRPARAMS_MP_NAME" localSheetId="8" hidden="1">[1]XLR_NoRangeSheet!$D$6</definedName>
    <definedName name="XLRPARAMS_MP_NAME" localSheetId="5" hidden="1">[1]XLR_NoRangeSheet!$D$6</definedName>
    <definedName name="XLRPARAMS_MP_NAME" localSheetId="7" hidden="1">[1]XLR_NoRangeSheet!$D$6</definedName>
    <definedName name="XLRPARAMS_MP_NAME" localSheetId="29" hidden="1">[1]XLR_NoRangeSheet!$D$6</definedName>
    <definedName name="XLRPARAMS_MP_NAME" localSheetId="30" hidden="1">[1]XLR_NoRangeSheet!$D$6</definedName>
    <definedName name="XLRPARAMS_MP_NAME" localSheetId="13" hidden="1">[1]XLR_NoRangeSheet!$D$6</definedName>
    <definedName name="XLRPARAMS_MP_NAME" localSheetId="25" hidden="1">[2]XLR_NoRangeSheet!$D$6</definedName>
    <definedName name="XLRPARAMS_MP_NAME" localSheetId="11" hidden="1">[2]XLR_NoRangeSheet!$D$6</definedName>
    <definedName name="XLRPARAMS_MP_NAME" localSheetId="10" hidden="1">[1]XLR_NoRangeSheet!$D$6</definedName>
    <definedName name="XLRPARAMS_MP_NAME" localSheetId="26" hidden="1">[2]XLR_NoRangeSheet!$D$6</definedName>
    <definedName name="XLRPARAMS_MP_NAME" hidden="1">[3]XLR_NoRangeSheet!$D$6</definedName>
    <definedName name="XLRPARAMS_STR_PERIOD" localSheetId="27" hidden="1">[1]XLR_NoRangeSheet!$C$6</definedName>
    <definedName name="XLRPARAMS_STR_PERIOD" localSheetId="3" hidden="1">[1]XLR_NoRangeSheet!$C$6</definedName>
    <definedName name="XLRPARAMS_STR_PERIOD" localSheetId="1" hidden="1">[1]XLR_NoRangeSheet!$C$6</definedName>
    <definedName name="XLRPARAMS_STR_PERIOD" localSheetId="12" hidden="1">[1]XLR_NoRangeSheet!$C$6</definedName>
    <definedName name="XLRPARAMS_STR_PERIOD" localSheetId="14" hidden="1">[1]XLR_NoRangeSheet!$C$6</definedName>
    <definedName name="XLRPARAMS_STR_PERIOD" localSheetId="24" hidden="1">[2]XLR_NoRangeSheet!$C$6</definedName>
    <definedName name="XLRPARAMS_STR_PERIOD" localSheetId="0" hidden="1">[1]XLR_NoRangeSheet!$C$6</definedName>
    <definedName name="XLRPARAMS_STR_PERIOD" localSheetId="28" hidden="1">[1]XLR_NoRangeSheet!$C$6</definedName>
    <definedName name="XLRPARAMS_STR_PERIOD" localSheetId="9" hidden="1">[1]XLR_NoRangeSheet!$C$6</definedName>
    <definedName name="XLRPARAMS_STR_PERIOD" localSheetId="6" hidden="1">[1]XLR_NoRangeSheet!$C$6</definedName>
    <definedName name="XLRPARAMS_STR_PERIOD" localSheetId="15" hidden="1">[1]XLR_NoRangeSheet!$C$6</definedName>
    <definedName name="XLRPARAMS_STR_PERIOD" localSheetId="8" hidden="1">[1]XLR_NoRangeSheet!$C$6</definedName>
    <definedName name="XLRPARAMS_STR_PERIOD" localSheetId="5" hidden="1">[1]XLR_NoRangeSheet!$C$6</definedName>
    <definedName name="XLRPARAMS_STR_PERIOD" localSheetId="7" hidden="1">[1]XLR_NoRangeSheet!$C$6</definedName>
    <definedName name="XLRPARAMS_STR_PERIOD" localSheetId="29" hidden="1">[1]XLR_NoRangeSheet!$C$6</definedName>
    <definedName name="XLRPARAMS_STR_PERIOD" localSheetId="30" hidden="1">[1]XLR_NoRangeSheet!$C$6</definedName>
    <definedName name="XLRPARAMS_STR_PERIOD" localSheetId="13" hidden="1">[1]XLR_NoRangeSheet!$C$6</definedName>
    <definedName name="XLRPARAMS_STR_PERIOD" localSheetId="25" hidden="1">[2]XLR_NoRangeSheet!$C$6</definedName>
    <definedName name="XLRPARAMS_STR_PERIOD" localSheetId="11" hidden="1">[2]XLR_NoRangeSheet!$C$6</definedName>
    <definedName name="XLRPARAMS_STR_PERIOD" localSheetId="10" hidden="1">[1]XLR_NoRangeSheet!$C$6</definedName>
    <definedName name="XLRPARAMS_STR_PERIOD" localSheetId="26" hidden="1">[2]XLR_NoRangeSheet!$C$6</definedName>
    <definedName name="XLRPARAMS_STR_PERIOD" hidden="1">[3]XLR_NoRangeSheet!$C$6</definedName>
    <definedName name="апп" localSheetId="27">#REF!</definedName>
    <definedName name="апп" localSheetId="3">#REF!</definedName>
    <definedName name="апп" localSheetId="1">#REF!</definedName>
    <definedName name="апп" localSheetId="12">#REF!</definedName>
    <definedName name="апп" localSheetId="14">#REF!</definedName>
    <definedName name="апп" localSheetId="24">#REF!</definedName>
    <definedName name="апп" localSheetId="17">#REF!</definedName>
    <definedName name="апп" localSheetId="16">#REF!</definedName>
    <definedName name="апп" localSheetId="28">#REF!</definedName>
    <definedName name="апп" localSheetId="9">#REF!</definedName>
    <definedName name="апп" localSheetId="6">#REF!</definedName>
    <definedName name="апп" localSheetId="15">#REF!</definedName>
    <definedName name="апп" localSheetId="8">#REF!</definedName>
    <definedName name="апп" localSheetId="5">#REF!</definedName>
    <definedName name="апп" localSheetId="7">#REF!</definedName>
    <definedName name="апп" localSheetId="30">#REF!</definedName>
    <definedName name="апп" localSheetId="13">#REF!</definedName>
    <definedName name="апп" localSheetId="25">#REF!</definedName>
    <definedName name="апп" localSheetId="11">#REF!</definedName>
    <definedName name="апп" localSheetId="10">#REF!</definedName>
    <definedName name="апп" localSheetId="26">#REF!</definedName>
    <definedName name="апп">#REF!</definedName>
    <definedName name="_xlnm.Database" localSheetId="27">#REF!</definedName>
    <definedName name="_xlnm.Database" localSheetId="3">#REF!</definedName>
    <definedName name="_xlnm.Database" localSheetId="1">#REF!</definedName>
    <definedName name="_xlnm.Database" localSheetId="12">#REF!</definedName>
    <definedName name="_xlnm.Database" localSheetId="14">#REF!</definedName>
    <definedName name="_xlnm.Database" localSheetId="24">#REF!</definedName>
    <definedName name="_xlnm.Database" localSheetId="17">#REF!</definedName>
    <definedName name="_xlnm.Database" localSheetId="16">#REF!</definedName>
    <definedName name="_xlnm.Database" localSheetId="28">#REF!</definedName>
    <definedName name="_xlnm.Database" localSheetId="9">#REF!</definedName>
    <definedName name="_xlnm.Database" localSheetId="6">#REF!</definedName>
    <definedName name="_xlnm.Database" localSheetId="15">#REF!</definedName>
    <definedName name="_xlnm.Database" localSheetId="8">#REF!</definedName>
    <definedName name="_xlnm.Database" localSheetId="5">#REF!</definedName>
    <definedName name="_xlnm.Database" localSheetId="7">#REF!</definedName>
    <definedName name="_xlnm.Database" localSheetId="29">#REF!</definedName>
    <definedName name="_xlnm.Database" localSheetId="30">#REF!</definedName>
    <definedName name="_xlnm.Database" localSheetId="13">#REF!</definedName>
    <definedName name="_xlnm.Database" localSheetId="25">#REF!</definedName>
    <definedName name="_xlnm.Database" localSheetId="11">#REF!</definedName>
    <definedName name="_xlnm.Database" localSheetId="10">#REF!</definedName>
    <definedName name="_xlnm.Database" localSheetId="26">#REF!</definedName>
    <definedName name="_xlnm.Database">#REF!</definedName>
    <definedName name="Д" localSheetId="27">[4]Данные!$B$1:$EF$178</definedName>
    <definedName name="Д" localSheetId="3">[4]Данные!$B$1:$EF$178</definedName>
    <definedName name="Д" localSheetId="1">[5]Данные!$B$1:$EF$178</definedName>
    <definedName name="Д" localSheetId="12">[5]Данные!$B$1:$EF$178</definedName>
    <definedName name="Д" localSheetId="14">[4]Данные!$B$1:$EF$178</definedName>
    <definedName name="Д" localSheetId="24">[6]Данные!$B$1:$EF$178</definedName>
    <definedName name="Д" localSheetId="0">[5]Данные!$B$1:$EF$178</definedName>
    <definedName name="Д" localSheetId="28">[4]Данные!$B$1:$EF$178</definedName>
    <definedName name="Д" localSheetId="9">[7]Данные!$B$1:$EF$178</definedName>
    <definedName name="Д" localSheetId="6">[4]Данные!$B$1:$EF$178</definedName>
    <definedName name="Д" localSheetId="15">[4]Данные!$B$1:$EF$178</definedName>
    <definedName name="Д" localSheetId="8">[5]Данные!$B$1:$EF$178</definedName>
    <definedName name="Д" localSheetId="5">[7]Данные!$B$1:$EF$178</definedName>
    <definedName name="Д" localSheetId="7">[4]Данные!$B$1:$EF$178</definedName>
    <definedName name="Д" localSheetId="29">[5]Данные!$B$1:$EF$178</definedName>
    <definedName name="Д" localSheetId="30">[4]Данные!$B$1:$EF$178</definedName>
    <definedName name="Д" localSheetId="13">[5]Данные!$B$1:$EF$178</definedName>
    <definedName name="Д" localSheetId="25">[6]Данные!$B$1:$EF$178</definedName>
    <definedName name="Д" localSheetId="11">[7]Данные!$B$1:$EF$178</definedName>
    <definedName name="Д" localSheetId="10">[5]Данные!$B$1:$EF$178</definedName>
    <definedName name="Д" localSheetId="26">[4]Данные!$B$1:$EF$178</definedName>
    <definedName name="Д">[6]Данные!$B$1:$EF$178</definedName>
    <definedName name="ж0">'[8]0-2'!$E:$F</definedName>
    <definedName name="ж1">'[8]0-2'!$I:$J</definedName>
    <definedName name="ж10">'[9]2+'!$AK:$AL</definedName>
    <definedName name="ж100">'[9]2+'!$OG:$OH</definedName>
    <definedName name="ж101">'[9]2+'!$OK:$OL</definedName>
    <definedName name="ж102">'[9]2+'!$OO:$OP</definedName>
    <definedName name="ж103">'[9]2+'!$OS:$OT</definedName>
    <definedName name="ж104">'[9]2+'!$OW:$OX</definedName>
    <definedName name="ж105">'[9]2+'!$PA:$PB</definedName>
    <definedName name="ж106">'[9]2+'!$PE:$PF</definedName>
    <definedName name="ж107">'[9]2+'!$PI:$PJ</definedName>
    <definedName name="ж108">'[9]2+'!$PM:$PN</definedName>
    <definedName name="ж109">'[9]2+'!$PQ:$PR</definedName>
    <definedName name="ж11">'[9]2+'!$AO:$AP</definedName>
    <definedName name="ж110">'[9]2+'!$PU:$PV</definedName>
    <definedName name="ж111">'[9]2+'!$PY:$PZ</definedName>
    <definedName name="ж112">'[9]2+'!$QC:$QD</definedName>
    <definedName name="ж12">'[9]2+'!$AS:$AT</definedName>
    <definedName name="ж13">'[9]2+'!$AW:$AX</definedName>
    <definedName name="ж14">'[9]2+'!$BA:$BB</definedName>
    <definedName name="ж15">'[9]2+'!$BE:$BF</definedName>
    <definedName name="ж16">'[9]2+'!$BI:$BJ</definedName>
    <definedName name="ж17">'[9]2+'!$BM:$BN</definedName>
    <definedName name="ж18">'[9]2+'!$BQ:$BR</definedName>
    <definedName name="ж19">'[9]2+'!$BU:$BV</definedName>
    <definedName name="ж2">'[9]2+'!$E:$F</definedName>
    <definedName name="ж20">'[9]2+'!$BY:$BZ</definedName>
    <definedName name="ж21">'[9]2+'!$CC:$CD</definedName>
    <definedName name="ж22">'[9]2+'!$CG:$CH</definedName>
    <definedName name="ж23">'[9]2+'!$CK:$CL</definedName>
    <definedName name="ж24">'[9]2+'!$CO:$CP</definedName>
    <definedName name="ж25">'[9]2+'!$CS:$CT</definedName>
    <definedName name="ж26">'[9]2+'!$CW:$CX</definedName>
    <definedName name="ж27">'[9]2+'!$DA:$DB</definedName>
    <definedName name="ж28">'[9]2+'!$DE:$DF</definedName>
    <definedName name="ж29">'[9]2+'!$DI:$DJ</definedName>
    <definedName name="ж3">'[9]2+'!$I:$J</definedName>
    <definedName name="ж30">'[9]2+'!$DM:$DN</definedName>
    <definedName name="ж31">'[9]2+'!$DQ:$DR</definedName>
    <definedName name="ж32">'[9]2+'!$DU:$DV</definedName>
    <definedName name="ж33">'[9]2+'!$DY:$DZ</definedName>
    <definedName name="ж34">'[9]2+'!$EC:$ED</definedName>
    <definedName name="ж35">'[9]2+'!$EG:$EH</definedName>
    <definedName name="ж36">'[9]2+'!$EK:$EL</definedName>
    <definedName name="ж37">'[9]2+'!$EO:$EP</definedName>
    <definedName name="ж38">'[9]2+'!$ES:$ET</definedName>
    <definedName name="ж39">'[9]2+'!$EW:$EX</definedName>
    <definedName name="ж4">'[9]2+'!$M:$N</definedName>
    <definedName name="ж40">'[9]2+'!$FA:$FB</definedName>
    <definedName name="ж41">'[9]2+'!$FE:$FF</definedName>
    <definedName name="ж42">'[9]2+'!$FI:$FJ</definedName>
    <definedName name="ж43">'[9]2+'!$FM:$FN</definedName>
    <definedName name="ж44">'[9]2+'!$FQ:$FR</definedName>
    <definedName name="ж45">'[9]2+'!$FU:$FV</definedName>
    <definedName name="ж46">'[9]2+'!$FY:$FZ</definedName>
    <definedName name="ж47">'[9]2+'!$GC:$GD</definedName>
    <definedName name="ж48">'[9]2+'!$GG:$GH</definedName>
    <definedName name="ж49">'[9]2+'!$GK:$GL</definedName>
    <definedName name="ж5">'[9]2+'!$Q:$R</definedName>
    <definedName name="ж50">'[9]2+'!$GO:$GP</definedName>
    <definedName name="ж51">'[9]2+'!$GS:$GT</definedName>
    <definedName name="ж52">'[9]2+'!$GW:$GX</definedName>
    <definedName name="ж53">'[9]2+'!$HA:$HB</definedName>
    <definedName name="ж54">'[9]2+'!$HE:$HF</definedName>
    <definedName name="ж55">'[9]2+'!$HI:$HJ</definedName>
    <definedName name="ж56">'[9]2+'!$HM:$HN</definedName>
    <definedName name="ж57">'[9]2+'!$HQ:$HR</definedName>
    <definedName name="ж58">'[9]2+'!$HU:$HV</definedName>
    <definedName name="ж59">'[9]2+'!$HY:$HZ</definedName>
    <definedName name="ж6">'[9]2+'!$U:$V</definedName>
    <definedName name="ж60">'[9]2+'!$IC:$ID</definedName>
    <definedName name="ж61">'[9]2+'!$IG:$IH</definedName>
    <definedName name="ж62">'[9]2+'!$IK:$IL</definedName>
    <definedName name="ж63">'[9]2+'!$IO:$IP</definedName>
    <definedName name="ж64">'[9]2+'!$IS:$IT</definedName>
    <definedName name="ж65">'[9]2+'!$IW:$IX</definedName>
    <definedName name="ж66">'[9]2+'!$JA:$JB</definedName>
    <definedName name="ж67">'[9]2+'!$JE:$JF</definedName>
    <definedName name="ж68">'[9]2+'!$JI:$JJ</definedName>
    <definedName name="ж69">'[9]2+'!$JM:$JN</definedName>
    <definedName name="ж7">'[9]2+'!$Y:$Z</definedName>
    <definedName name="ж70">'[9]2+'!$JQ:$JR</definedName>
    <definedName name="ж71">'[9]2+'!$JU:$JV</definedName>
    <definedName name="ж72">'[9]2+'!$JY:$JZ</definedName>
    <definedName name="ж73">'[9]2+'!$KC:$KD</definedName>
    <definedName name="ж74">'[9]2+'!$KG:$KH</definedName>
    <definedName name="ж75">'[9]2+'!$KK:$KL</definedName>
    <definedName name="ж76">'[9]2+'!$KO:$KP</definedName>
    <definedName name="ж77">'[9]2+'!$KS:$KT</definedName>
    <definedName name="ж78">'[9]2+'!$KW:$KX</definedName>
    <definedName name="ж79">'[9]2+'!$LA:$LB</definedName>
    <definedName name="ж8">'[9]2+'!$AC:$AD</definedName>
    <definedName name="ж80">'[9]2+'!$LE:$LF</definedName>
    <definedName name="ж81">'[9]2+'!$LI:$LJ</definedName>
    <definedName name="ж82">'[9]2+'!$LM:$LN</definedName>
    <definedName name="ж83">'[9]2+'!$LQ:$LR</definedName>
    <definedName name="ж84">'[9]2+'!$LU:$LV</definedName>
    <definedName name="ж85">'[9]2+'!$LY:$LZ</definedName>
    <definedName name="ж86">'[9]2+'!$MC:$MD</definedName>
    <definedName name="ж87">'[9]2+'!$MG:$MH</definedName>
    <definedName name="ж88">'[9]2+'!$MK:$ML</definedName>
    <definedName name="ж89">'[9]2+'!$MO:$MP</definedName>
    <definedName name="ж9">'[9]2+'!$AG:$AH</definedName>
    <definedName name="ж90">'[9]2+'!$MS:$MT</definedName>
    <definedName name="ж91">'[9]2+'!$MW:$MX</definedName>
    <definedName name="ж92">'[9]2+'!$NA:$NB</definedName>
    <definedName name="ж93">'[9]2+'!$NE:$NF</definedName>
    <definedName name="ж94">'[9]2+'!$NI:$NJ</definedName>
    <definedName name="ж95">'[9]2+'!$NM:$NN</definedName>
    <definedName name="ж96">'[9]2+'!$NQ:$NR</definedName>
    <definedName name="ж97">'[9]2+'!$NU:$NV</definedName>
    <definedName name="ж98">'[9]2+'!$NY:$NZ</definedName>
    <definedName name="ж99">'[9]2+'!$OC:$OD</definedName>
    <definedName name="Жен.конс." localSheetId="27">#REF!</definedName>
    <definedName name="Жен.конс." localSheetId="3">#REF!</definedName>
    <definedName name="Жен.конс." localSheetId="1">#REF!</definedName>
    <definedName name="Жен.конс." localSheetId="12">#REF!</definedName>
    <definedName name="Жен.конс." localSheetId="14">#REF!</definedName>
    <definedName name="Жен.конс." localSheetId="24">#REF!</definedName>
    <definedName name="Жен.конс." localSheetId="17">#REF!</definedName>
    <definedName name="Жен.конс." localSheetId="16">#REF!</definedName>
    <definedName name="Жен.конс." localSheetId="28">#REF!</definedName>
    <definedName name="Жен.конс." localSheetId="9">#REF!</definedName>
    <definedName name="Жен.конс." localSheetId="6">#REF!</definedName>
    <definedName name="Жен.конс." localSheetId="15">#REF!</definedName>
    <definedName name="Жен.конс." localSheetId="8">#REF!</definedName>
    <definedName name="Жен.конс." localSheetId="5">#REF!</definedName>
    <definedName name="Жен.конс." localSheetId="7">#REF!</definedName>
    <definedName name="Жен.конс." localSheetId="30">#REF!</definedName>
    <definedName name="Жен.конс." localSheetId="13">#REF!</definedName>
    <definedName name="Жен.конс." localSheetId="25">#REF!</definedName>
    <definedName name="Жен.конс." localSheetId="11">#REF!</definedName>
    <definedName name="Жен.конс." localSheetId="10">#REF!</definedName>
    <definedName name="Жен.конс." localSheetId="26">#REF!</definedName>
    <definedName name="Жен.конс.">#REF!</definedName>
    <definedName name="жж0">'[9]0-2'!$D:$E</definedName>
    <definedName name="жж1">'[9]0-2'!$H:$I</definedName>
    <definedName name="жж10">'[9]0-2'!$AR:$AS</definedName>
    <definedName name="жж11">'[9]0-2'!$AV:$AW</definedName>
    <definedName name="жж12">'[9]0-2'!$AZ:$BA</definedName>
    <definedName name="жж13">'[9]0-2'!$BD:$BE</definedName>
    <definedName name="жж14">'[9]0-2'!$BH:$BI</definedName>
    <definedName name="жж15">'[9]0-2'!$BL:$BM</definedName>
    <definedName name="жж16">'[9]0-2'!$BP:$BQ</definedName>
    <definedName name="жж17">'[9]0-2'!$BT:$BU</definedName>
    <definedName name="жж18">'[9]0-2'!$BX:$BY</definedName>
    <definedName name="жж19">'[9]0-2'!$CB:$CC</definedName>
    <definedName name="жж2">'[9]0-2'!$L:$M</definedName>
    <definedName name="жж20">'[9]0-2'!$CF:$CG</definedName>
    <definedName name="жж21">'[9]0-2'!$CJ:$CK</definedName>
    <definedName name="жж22">'[9]0-2'!$CN:$CO</definedName>
    <definedName name="жж23">'[9]0-2'!$CR:$CS</definedName>
    <definedName name="жж3">'[9]0-2'!$P:$Q</definedName>
    <definedName name="жж4">'[9]0-2'!$T:$U</definedName>
    <definedName name="жж5">'[9]0-2'!$X:$Y</definedName>
    <definedName name="жж6">'[9]0-2'!$AB:$AC</definedName>
    <definedName name="жж7">'[9]0-2'!$AF:$AG</definedName>
    <definedName name="жж8">'[9]0-2'!$AJ:$AK</definedName>
    <definedName name="жж9">'[9]0-2'!$AN:$AO</definedName>
    <definedName name="_xlnm.Print_Titles" localSheetId="1">'ВМП КС (Пр.2-24)'!$A:$A,'ВМП КС (Пр.2-24)'!$2:$3</definedName>
    <definedName name="_xlnm.Print_Titles" localSheetId="2">'ДС (пр.20-23)'!#REF!</definedName>
    <definedName name="_xlnm.Print_Titles" localSheetId="14">'Компл.пос.дисп. набл.(Пр.20-23)'!$3:$5</definedName>
    <definedName name="_xlnm.Print_Titles" localSheetId="16">'Обращения 2-24'!$4:$7</definedName>
    <definedName name="_xlnm.Print_Titles" localSheetId="0">'Объемы КС (Пр.2-24)'!$2:$4</definedName>
    <definedName name="_xlnm.Print_Titles" localSheetId="9">'Пос с др.целями(Пр.2-24)   '!$2:$6</definedName>
    <definedName name="_xlnm.Print_Titles" localSheetId="6">'Посещ. по диспн.набл.(Пр.20-23)'!$3:$8</definedName>
    <definedName name="_xlnm.Print_Titles" localSheetId="8">'Посещения СМП (Пр.20-23) '!$2:$6</definedName>
    <definedName name="_xlnm.Print_Titles" localSheetId="5">'Проф.Свод (Пр.2-24)'!$2:$7</definedName>
    <definedName name="_xlnm.Print_Titles" localSheetId="7">'Раз.пос.(Пр.2-24) '!$2:$7</definedName>
    <definedName name="_xlnm.Print_Titles" localSheetId="30">'СМП 2024 (20-23)'!$4:$8</definedName>
    <definedName name="_xlnm.Print_Titles" localSheetId="13">'Углуб.диспан.(Пр.20-23)'!$3:$7</definedName>
    <definedName name="_xlnm.Print_Titles" localSheetId="10">'Школа сахар. диабета(Пр.20-23)'!$3:$6</definedName>
    <definedName name="ЗД" localSheetId="27">[4]Данные!$BY$3:$DB$3</definedName>
    <definedName name="ЗД" localSheetId="3">[4]Данные!$BY$3:$DB$3</definedName>
    <definedName name="ЗД" localSheetId="1">[5]Данные!$BY$3:$DB$3</definedName>
    <definedName name="ЗД" localSheetId="12">[5]Данные!$BY$3:$DB$3</definedName>
    <definedName name="ЗД" localSheetId="14">[4]Данные!$BY$3:$DB$3</definedName>
    <definedName name="ЗД" localSheetId="24">[6]Данные!$BY$3:$DB$3</definedName>
    <definedName name="ЗД" localSheetId="0">[5]Данные!$BY$3:$DB$3</definedName>
    <definedName name="ЗД" localSheetId="28">[4]Данные!$BY$3:$DB$3</definedName>
    <definedName name="ЗД" localSheetId="9">[7]Данные!$BY$3:$DB$3</definedName>
    <definedName name="ЗД" localSheetId="6">[4]Данные!$BY$3:$DB$3</definedName>
    <definedName name="ЗД" localSheetId="15">[4]Данные!$BY$3:$DB$3</definedName>
    <definedName name="ЗД" localSheetId="8">[5]Данные!$BY$3:$DB$3</definedName>
    <definedName name="ЗД" localSheetId="5">[7]Данные!$BY$3:$DB$3</definedName>
    <definedName name="ЗД" localSheetId="7">[4]Данные!$BY$3:$DB$3</definedName>
    <definedName name="ЗД" localSheetId="29">[5]Данные!$BY$3:$DB$3</definedName>
    <definedName name="ЗД" localSheetId="30">[4]Данные!$BY$3:$DB$3</definedName>
    <definedName name="ЗД" localSheetId="13">[5]Данные!$BY$3:$DB$3</definedName>
    <definedName name="ЗД" localSheetId="25">[6]Данные!$BY$3:$DB$3</definedName>
    <definedName name="ЗД" localSheetId="11">[7]Данные!$BY$3:$DB$3</definedName>
    <definedName name="ЗД" localSheetId="10">[5]Данные!$BY$3:$DB$3</definedName>
    <definedName name="ЗД" localSheetId="26">[4]Данные!$BY$3:$DB$3</definedName>
    <definedName name="ЗД">[6]Данные!$BY$3:$DB$3</definedName>
    <definedName name="иные" localSheetId="27">#REF!</definedName>
    <definedName name="иные" localSheetId="12">#REF!</definedName>
    <definedName name="иные" localSheetId="14">#REF!</definedName>
    <definedName name="иные" localSheetId="24">#REF!</definedName>
    <definedName name="иные" localSheetId="17">#REF!</definedName>
    <definedName name="иные" localSheetId="16">#REF!</definedName>
    <definedName name="иные" localSheetId="28">#REF!</definedName>
    <definedName name="иные" localSheetId="9">#REF!</definedName>
    <definedName name="иные" localSheetId="6">#REF!</definedName>
    <definedName name="иные" localSheetId="15">#REF!</definedName>
    <definedName name="иные" localSheetId="8">#REF!</definedName>
    <definedName name="иные" localSheetId="5">#REF!</definedName>
    <definedName name="иные" localSheetId="7">#REF!</definedName>
    <definedName name="иные" localSheetId="30">#REF!</definedName>
    <definedName name="иные" localSheetId="13">#REF!</definedName>
    <definedName name="иные" localSheetId="25">#REF!</definedName>
    <definedName name="иные" localSheetId="11">#REF!</definedName>
    <definedName name="иные" localSheetId="10">#REF!</definedName>
    <definedName name="иные" localSheetId="26">#REF!</definedName>
    <definedName name="иные">#REF!</definedName>
    <definedName name="м0">'[8]0-2'!$B:$C</definedName>
    <definedName name="м1">'[8]0-2'!$G:$H</definedName>
    <definedName name="м10">'[9]2+'!$AI:$AJ</definedName>
    <definedName name="м100">'[9]2+'!$OE:$OF</definedName>
    <definedName name="м101">'[9]2+'!$OI:$OJ</definedName>
    <definedName name="м102">'[9]2+'!$OM:$ON</definedName>
    <definedName name="м103">'[9]2+'!$OQ:$OR</definedName>
    <definedName name="м104">'[9]2+'!$OU:$OV</definedName>
    <definedName name="м105">'[9]2+'!$OY:$OZ</definedName>
    <definedName name="м106">'[9]2+'!$PC:$PD</definedName>
    <definedName name="м107">'[9]2+'!$PG:$PH</definedName>
    <definedName name="м108">'[9]2+'!$PK:$PL</definedName>
    <definedName name="м109">'[9]2+'!$PO:$PP</definedName>
    <definedName name="м11">'[9]2+'!$AM:$AN</definedName>
    <definedName name="м110">'[9]2+'!$PS:$PT</definedName>
    <definedName name="м111">'[9]2+'!$PW:$PX</definedName>
    <definedName name="м112">'[9]2+'!$QA:$QB</definedName>
    <definedName name="м12">'[9]2+'!$AQ:$AR</definedName>
    <definedName name="м13">'[9]2+'!$AU:$AV</definedName>
    <definedName name="м14">'[9]2+'!$AY:$AZ</definedName>
    <definedName name="м15">'[9]2+'!$BC:$BD</definedName>
    <definedName name="м16">'[9]2+'!$BG:$BH</definedName>
    <definedName name="м17">'[9]2+'!$BK:$BL</definedName>
    <definedName name="м18">'[9]2+'!$BO:$BP</definedName>
    <definedName name="м19">'[9]2+'!$BS:$BT</definedName>
    <definedName name="м2">'[9]2+'!$C:$D</definedName>
    <definedName name="м20">'[9]2+'!$BW:$BX</definedName>
    <definedName name="м21">'[9]2+'!$CA:$CB</definedName>
    <definedName name="м22">'[9]2+'!$CE:$CF</definedName>
    <definedName name="м23">'[9]2+'!$CI:$CJ</definedName>
    <definedName name="м24">'[9]2+'!$CM:$CN</definedName>
    <definedName name="м25">'[9]2+'!$CQ:$CR</definedName>
    <definedName name="м26">'[9]2+'!$CU:$CV</definedName>
    <definedName name="м27">'[9]2+'!$CY:$CZ</definedName>
    <definedName name="м28">'[9]2+'!$DC:$DD</definedName>
    <definedName name="м29">'[9]2+'!$DG:$DH</definedName>
    <definedName name="м3">'[9]2+'!$G:$H</definedName>
    <definedName name="м30">'[9]2+'!$DK:$DL</definedName>
    <definedName name="м31">'[9]2+'!$DO:$DP</definedName>
    <definedName name="м32">'[9]2+'!$DS:$DT</definedName>
    <definedName name="м33">'[9]2+'!$DW:$DX</definedName>
    <definedName name="м34">'[9]2+'!$EA:$EB</definedName>
    <definedName name="м35">'[9]2+'!$EE:$EF</definedName>
    <definedName name="м36">'[9]2+'!$EI:$EJ</definedName>
    <definedName name="м37">'[9]2+'!$EM:$EN</definedName>
    <definedName name="м38">'[9]2+'!$EQ:$ER</definedName>
    <definedName name="м39">'[9]2+'!$EU:$EV</definedName>
    <definedName name="м4">'[9]2+'!$K:$L</definedName>
    <definedName name="м40">'[9]2+'!$EY:$EZ</definedName>
    <definedName name="м41">'[9]2+'!$FC:$FD</definedName>
    <definedName name="м42">'[9]2+'!$FG:$FH</definedName>
    <definedName name="м43">'[9]2+'!$FK:$FL</definedName>
    <definedName name="м44">'[9]2+'!$FO:$FP</definedName>
    <definedName name="м45">'[9]2+'!$FS:$FT</definedName>
    <definedName name="м46">'[9]2+'!$FW:$FX</definedName>
    <definedName name="м47">'[9]2+'!$GA:$GB</definedName>
    <definedName name="м48">'[9]2+'!$GE:$GF</definedName>
    <definedName name="м49">'[9]2+'!$GI:$GJ</definedName>
    <definedName name="м5">'[9]2+'!$O:$P</definedName>
    <definedName name="м50">'[9]2+'!$GM:$GN</definedName>
    <definedName name="м51">'[9]2+'!$GQ:$GR</definedName>
    <definedName name="м52">'[9]2+'!$GU:$GV</definedName>
    <definedName name="м53">'[9]2+'!$GY:$GZ</definedName>
    <definedName name="м54">'[9]2+'!$HC:$HD</definedName>
    <definedName name="м55">'[9]2+'!$HG:$HH</definedName>
    <definedName name="м56">'[9]2+'!$HK:$HL</definedName>
    <definedName name="м57">'[9]2+'!$HO:$HP</definedName>
    <definedName name="м58">'[9]2+'!$HS:$HT</definedName>
    <definedName name="м59">'[9]2+'!$HW:$HX</definedName>
    <definedName name="м6">'[9]2+'!$S:$T</definedName>
    <definedName name="м60">'[9]2+'!$IA:$IB</definedName>
    <definedName name="м61">'[9]2+'!$IE:$IF</definedName>
    <definedName name="м62">'[9]2+'!$II:$IJ</definedName>
    <definedName name="м63">'[9]2+'!$IM:$IN</definedName>
    <definedName name="м64">'[9]2+'!$IQ:$IR</definedName>
    <definedName name="м65">'[9]2+'!$IU:$IV</definedName>
    <definedName name="м66">'[9]2+'!$IY:$IZ</definedName>
    <definedName name="м67">'[9]2+'!$JC:$JD</definedName>
    <definedName name="м68">'[9]2+'!$JG:$JH</definedName>
    <definedName name="м69">'[9]2+'!$JK:$JL</definedName>
    <definedName name="м7">'[9]2+'!$W:$X</definedName>
    <definedName name="м70">'[9]2+'!$JO:$JP</definedName>
    <definedName name="м71">'[9]2+'!$JS:$JT</definedName>
    <definedName name="м72">'[9]2+'!$JW:$JX</definedName>
    <definedName name="м73">'[9]2+'!$KA:$KB</definedName>
    <definedName name="м74">'[9]2+'!$KE:$KF</definedName>
    <definedName name="м75">'[9]2+'!$KI:$KJ</definedName>
    <definedName name="м76">'[9]2+'!$KM:$KN</definedName>
    <definedName name="м77">'[9]2+'!$KQ:$KR</definedName>
    <definedName name="м78">'[9]2+'!$KU:$KV</definedName>
    <definedName name="м79">'[9]2+'!$KY:$KZ</definedName>
    <definedName name="м8">'[9]2+'!$AA:$AB</definedName>
    <definedName name="м80">'[9]2+'!$LC:$LD</definedName>
    <definedName name="м81">'[9]2+'!$LG:$LH</definedName>
    <definedName name="м82">'[9]2+'!$LK:$LL</definedName>
    <definedName name="м83">'[9]2+'!$LO:$LP</definedName>
    <definedName name="м84">'[9]2+'!$LS:$LT</definedName>
    <definedName name="м85">'[9]2+'!$LW:$LX</definedName>
    <definedName name="м86">'[9]2+'!$MA:$MB</definedName>
    <definedName name="м87">'[9]2+'!$ME:$MF</definedName>
    <definedName name="м88">'[9]2+'!$MI:$MJ</definedName>
    <definedName name="м89">'[9]2+'!$MM:$MN</definedName>
    <definedName name="м9">'[9]2+'!$AE:$AF</definedName>
    <definedName name="м90">'[9]2+'!$MQ:$MR</definedName>
    <definedName name="м91">'[9]2+'!$MU:$MV</definedName>
    <definedName name="м92">'[9]2+'!$MY:$MZ</definedName>
    <definedName name="м93">'[9]2+'!$NC:$ND</definedName>
    <definedName name="м94">'[9]2+'!$NG:$NH</definedName>
    <definedName name="м95">'[9]2+'!$NK:$NL</definedName>
    <definedName name="м96">'[9]2+'!$NO:$NP</definedName>
    <definedName name="м97">'[9]2+'!$NS:$NT</definedName>
    <definedName name="м98">'[9]2+'!$NW:$NX</definedName>
    <definedName name="м99">'[9]2+'!$OA:$OB</definedName>
    <definedName name="материальные_запасы_основные_средства" localSheetId="27">#REF!</definedName>
    <definedName name="материальные_запасы_основные_средства" localSheetId="12">#REF!</definedName>
    <definedName name="материальные_запасы_основные_средства" localSheetId="14">#REF!</definedName>
    <definedName name="материальные_запасы_основные_средства" localSheetId="24">#REF!</definedName>
    <definedName name="материальные_запасы_основные_средства" localSheetId="17">#REF!</definedName>
    <definedName name="материальные_запасы_основные_средства" localSheetId="16">#REF!</definedName>
    <definedName name="материальные_запасы_основные_средства" localSheetId="28">#REF!</definedName>
    <definedName name="материальные_запасы_основные_средства" localSheetId="9">#REF!</definedName>
    <definedName name="материальные_запасы_основные_средства" localSheetId="6">#REF!</definedName>
    <definedName name="материальные_запасы_основные_средства" localSheetId="15">#REF!</definedName>
    <definedName name="материальные_запасы_основные_средства" localSheetId="8">#REF!</definedName>
    <definedName name="материальные_запасы_основные_средства" localSheetId="5">#REF!</definedName>
    <definedName name="материальные_запасы_основные_средства" localSheetId="7">#REF!</definedName>
    <definedName name="материальные_запасы_основные_средства" localSheetId="30">#REF!</definedName>
    <definedName name="материальные_запасы_основные_средства" localSheetId="13">#REF!</definedName>
    <definedName name="материальные_запасы_основные_средства" localSheetId="25">#REF!</definedName>
    <definedName name="материальные_запасы_основные_средства" localSheetId="11">#REF!</definedName>
    <definedName name="материальные_запасы_основные_средства" localSheetId="10">#REF!</definedName>
    <definedName name="материальные_запасы_основные_средства" localSheetId="26">#REF!</definedName>
    <definedName name="материальные_запасы_основные_средства">#REF!</definedName>
    <definedName name="мирир" localSheetId="27">#REF!</definedName>
    <definedName name="мирир" localSheetId="3">#REF!</definedName>
    <definedName name="мирир" localSheetId="1">#REF!</definedName>
    <definedName name="мирир" localSheetId="12">#REF!</definedName>
    <definedName name="мирир" localSheetId="14">#REF!</definedName>
    <definedName name="мирир" localSheetId="24">#REF!</definedName>
    <definedName name="мирир" localSheetId="17">#REF!</definedName>
    <definedName name="мирир" localSheetId="28">#REF!</definedName>
    <definedName name="мирир" localSheetId="9">#REF!</definedName>
    <definedName name="мирир" localSheetId="6">#REF!</definedName>
    <definedName name="мирир" localSheetId="15">#REF!</definedName>
    <definedName name="мирир" localSheetId="8">#REF!</definedName>
    <definedName name="мирир" localSheetId="5">#REF!</definedName>
    <definedName name="мирир" localSheetId="7">#REF!</definedName>
    <definedName name="мирир" localSheetId="30">#REF!</definedName>
    <definedName name="мирир" localSheetId="13">#REF!</definedName>
    <definedName name="мирир" localSheetId="25">#REF!</definedName>
    <definedName name="мирир" localSheetId="11">#REF!</definedName>
    <definedName name="мирир" localSheetId="10">#REF!</definedName>
    <definedName name="мирир" localSheetId="26">#REF!</definedName>
    <definedName name="мирир">#REF!</definedName>
    <definedName name="мм0">'[9]0-2'!$B:$C</definedName>
    <definedName name="мм1">'[9]0-2'!$F:$G</definedName>
    <definedName name="мм10">'[9]0-2'!$AP:$AQ</definedName>
    <definedName name="мм11">'[9]0-2'!$AT:$AU</definedName>
    <definedName name="мм12">'[9]0-2'!$AX:$AY</definedName>
    <definedName name="мм13">'[9]0-2'!$BB:$BC</definedName>
    <definedName name="мм14">'[9]0-2'!$BF:$BG</definedName>
    <definedName name="мм15">'[9]0-2'!$BJ:$BK</definedName>
    <definedName name="мм16">'[9]0-2'!$BN:$BO</definedName>
    <definedName name="мм17">'[9]0-2'!$BR:$BS</definedName>
    <definedName name="мм18">'[9]0-2'!$BV:$BW</definedName>
    <definedName name="мм19">'[9]0-2'!$BZ:$CA</definedName>
    <definedName name="мм2">'[9]0-2'!$J:$K</definedName>
    <definedName name="мм20">'[9]0-2'!$CD:$CE</definedName>
    <definedName name="мм21">'[9]0-2'!$CH:$CI</definedName>
    <definedName name="мм22">'[9]0-2'!$CL:$CM</definedName>
    <definedName name="мм23">'[9]0-2'!$CP:$CQ</definedName>
    <definedName name="мм3">'[9]0-2'!$N:$O</definedName>
    <definedName name="мм4">'[9]0-2'!$R:$S</definedName>
    <definedName name="мм5">'[9]0-2'!$V:$W</definedName>
    <definedName name="мм6">'[9]0-2'!$Z:$AA</definedName>
    <definedName name="мм7">'[9]0-2'!$AD:$AE</definedName>
    <definedName name="мм8">'[9]0-2'!$AH:$AI</definedName>
    <definedName name="мм9">'[9]0-2'!$AL:$AM</definedName>
    <definedName name="МО" localSheetId="17">'[9]по годам'!#REF!</definedName>
    <definedName name="МО" localSheetId="16">'[9]по годам'!#REF!</definedName>
    <definedName name="МО" localSheetId="9">'[9]по годам'!#REF!</definedName>
    <definedName name="МО" localSheetId="6">'[9]по годам'!#REF!</definedName>
    <definedName name="МО" localSheetId="8">'[9]по годам'!#REF!</definedName>
    <definedName name="МО" localSheetId="5">'[9]по годам'!#REF!</definedName>
    <definedName name="МО" localSheetId="7">'[9]по годам'!#REF!</definedName>
    <definedName name="МО" localSheetId="30">'[9]по годам'!#REF!</definedName>
    <definedName name="МО">'[9]по годам'!#REF!</definedName>
    <definedName name="Нефтекамск" localSheetId="27">'[10]СВОД КП ПРОЕКТА книж'!$A$4:$DS$109</definedName>
    <definedName name="Нефтекамск" localSheetId="3">'[10]СВОД КП ПРОЕКТА книж'!$A$4:$DS$109</definedName>
    <definedName name="Нефтекамск" localSheetId="14">'[10]СВОД КП ПРОЕКТА книж'!$A$4:$DS$109</definedName>
    <definedName name="Нефтекамск" localSheetId="24">'[10]СВОД КП ПРОЕКТА книж'!$A$4:$DS$109</definedName>
    <definedName name="Нефтекамск" localSheetId="28">'[10]СВОД КП ПРОЕКТА книж'!$A$4:$DS$109</definedName>
    <definedName name="Нефтекамск" localSheetId="9">'[10]СВОД КП ПРОЕКТА книж'!$A$4:$DS$109</definedName>
    <definedName name="Нефтекамск" localSheetId="6">'[10]СВОД КП ПРОЕКТА книж'!$A$4:$DS$109</definedName>
    <definedName name="Нефтекамск" localSheetId="15">'[10]СВОД КП ПРОЕКТА книж'!$A$4:$DS$109</definedName>
    <definedName name="Нефтекамск" localSheetId="5">'[10]СВОД КП ПРОЕКТА книж'!$A$4:$DS$109</definedName>
    <definedName name="Нефтекамск" localSheetId="7">'[10]СВОД КП ПРОЕКТА книж'!$A$4:$DS$109</definedName>
    <definedName name="Нефтекамск" localSheetId="30">'[10]СВОД КП ПРОЕКТА книж'!$A$4:$DS$109</definedName>
    <definedName name="Нефтекамск" localSheetId="25">'[11]СВОД КП ПРОЕКТА книж'!$A$4:$DS$109</definedName>
    <definedName name="Нефтекамск" localSheetId="11">'[12]СВОД КП ПРОЕКТА книж'!$A$4:$DS$109</definedName>
    <definedName name="Нефтекамск" localSheetId="10">'[12]СВОД КП ПРОЕКТА книж'!$A$4:$DS$109</definedName>
    <definedName name="Нефтекамск" localSheetId="26">'[10]СВОД КП ПРОЕКТА книж'!$A$4:$DS$109</definedName>
    <definedName name="Нефтекамск">'[12]СВОД КП ПРОЕКТА книж'!$A$4:$DS$109</definedName>
    <definedName name="_xlnm.Print_Area" localSheetId="0">'Объемы КС (Пр.2-24)'!$A$1:$R$141</definedName>
    <definedName name="_xlnm.Print_Area" localSheetId="11">'Центры здоровья (Пр.20-23)'!$A$1:$L$28</definedName>
    <definedName name="_xlnm.Print_Area" localSheetId="26">'ЭИ, ПАИ, МГИ(Пр.2-24)'!$A$1:$Y$95</definedName>
    <definedName name="оплата_труда" localSheetId="27">#REF!</definedName>
    <definedName name="оплата_труда" localSheetId="12">#REF!</definedName>
    <definedName name="оплата_труда" localSheetId="14">#REF!</definedName>
    <definedName name="оплата_труда" localSheetId="24">#REF!</definedName>
    <definedName name="оплата_труда" localSheetId="17">#REF!</definedName>
    <definedName name="оплата_труда" localSheetId="16">#REF!</definedName>
    <definedName name="оплата_труда" localSheetId="28">#REF!</definedName>
    <definedName name="оплата_труда" localSheetId="9">#REF!</definedName>
    <definedName name="оплата_труда" localSheetId="6">#REF!</definedName>
    <definedName name="оплата_труда" localSheetId="15">#REF!</definedName>
    <definedName name="оплата_труда" localSheetId="8">#REF!</definedName>
    <definedName name="оплата_труда" localSheetId="5">#REF!</definedName>
    <definedName name="оплата_труда" localSheetId="7">#REF!</definedName>
    <definedName name="оплата_труда" localSheetId="30">#REF!</definedName>
    <definedName name="оплата_труда" localSheetId="13">#REF!</definedName>
    <definedName name="оплата_труда" localSheetId="25">#REF!</definedName>
    <definedName name="оплата_труда" localSheetId="11">#REF!</definedName>
    <definedName name="оплата_труда" localSheetId="10">#REF!</definedName>
    <definedName name="оплата_труда" localSheetId="26">#REF!</definedName>
    <definedName name="оплата_труда">#REF!</definedName>
    <definedName name="ппорь" localSheetId="27">#REF!</definedName>
    <definedName name="ппорь" localSheetId="3">#REF!</definedName>
    <definedName name="ппорь" localSheetId="1">#REF!</definedName>
    <definedName name="ппорь" localSheetId="12">#REF!</definedName>
    <definedName name="ппорь" localSheetId="14">#REF!</definedName>
    <definedName name="ппорь" localSheetId="24">#REF!</definedName>
    <definedName name="ппорь" localSheetId="17">#REF!</definedName>
    <definedName name="ппорь" localSheetId="16">#REF!</definedName>
    <definedName name="ппорь" localSheetId="28">#REF!</definedName>
    <definedName name="ппорь" localSheetId="9">#REF!</definedName>
    <definedName name="ппорь" localSheetId="6">#REF!</definedName>
    <definedName name="ппорь" localSheetId="15">#REF!</definedName>
    <definedName name="ппорь" localSheetId="8">#REF!</definedName>
    <definedName name="ппорь" localSheetId="5">#REF!</definedName>
    <definedName name="ппорь" localSheetId="7">#REF!</definedName>
    <definedName name="ппорь" localSheetId="29">#REF!</definedName>
    <definedName name="ппорь" localSheetId="30">#REF!</definedName>
    <definedName name="ппорь" localSheetId="13">#REF!</definedName>
    <definedName name="ппорь" localSheetId="25">#REF!</definedName>
    <definedName name="ппорь" localSheetId="11">#REF!</definedName>
    <definedName name="ппорь" localSheetId="10">#REF!</definedName>
    <definedName name="ппорь" localSheetId="26">#REF!</definedName>
    <definedName name="ппорь">#REF!</definedName>
    <definedName name="Пр.2" localSheetId="27">#REF!</definedName>
    <definedName name="Пр.2" localSheetId="14">#REF!</definedName>
    <definedName name="Пр.2" localSheetId="24">#REF!</definedName>
    <definedName name="Пр.2" localSheetId="17">#REF!</definedName>
    <definedName name="Пр.2" localSheetId="28">#REF!</definedName>
    <definedName name="Пр.2" localSheetId="9">#REF!</definedName>
    <definedName name="Пр.2" localSheetId="6">#REF!</definedName>
    <definedName name="Пр.2" localSheetId="15">#REF!</definedName>
    <definedName name="Пр.2" localSheetId="8">#REF!</definedName>
    <definedName name="Пр.2" localSheetId="5">#REF!</definedName>
    <definedName name="Пр.2" localSheetId="7">#REF!</definedName>
    <definedName name="Пр.2" localSheetId="30">#REF!</definedName>
    <definedName name="Пр.2" localSheetId="13">#REF!</definedName>
    <definedName name="Пр.2" localSheetId="25">#REF!</definedName>
    <definedName name="Пр.2" localSheetId="11">#REF!</definedName>
    <definedName name="Пр.2" localSheetId="10">#REF!</definedName>
    <definedName name="Пр.2" localSheetId="26">#REF!</definedName>
    <definedName name="Пр.2">#REF!</definedName>
    <definedName name="пра" localSheetId="27">#REF!</definedName>
    <definedName name="пра" localSheetId="14">#REF!</definedName>
    <definedName name="пра" localSheetId="24">#REF!</definedName>
    <definedName name="пра" localSheetId="17">#REF!</definedName>
    <definedName name="пра" localSheetId="28">#REF!</definedName>
    <definedName name="пра" localSheetId="9">#REF!</definedName>
    <definedName name="пра" localSheetId="6">#REF!</definedName>
    <definedName name="пра" localSheetId="15">#REF!</definedName>
    <definedName name="пра" localSheetId="8">#REF!</definedName>
    <definedName name="пра" localSheetId="5">#REF!</definedName>
    <definedName name="пра" localSheetId="7">#REF!</definedName>
    <definedName name="пра" localSheetId="30">#REF!</definedName>
    <definedName name="пра" localSheetId="13">#REF!</definedName>
    <definedName name="пра" localSheetId="25">#REF!</definedName>
    <definedName name="пра" localSheetId="11">#REF!</definedName>
    <definedName name="пра" localSheetId="10">#REF!</definedName>
    <definedName name="пра" localSheetId="26">#REF!</definedName>
    <definedName name="пра">#REF!</definedName>
    <definedName name="пэт" localSheetId="27">#REF!</definedName>
    <definedName name="пэт" localSheetId="3">#REF!</definedName>
    <definedName name="пэт" localSheetId="1">#REF!</definedName>
    <definedName name="пэт" localSheetId="12">#REF!</definedName>
    <definedName name="пэт" localSheetId="14">#REF!</definedName>
    <definedName name="пэт" localSheetId="24">#REF!</definedName>
    <definedName name="пэт" localSheetId="17">#REF!</definedName>
    <definedName name="пэт" localSheetId="28">#REF!</definedName>
    <definedName name="пэт" localSheetId="9">#REF!</definedName>
    <definedName name="пэт" localSheetId="6">#REF!</definedName>
    <definedName name="пэт" localSheetId="15">#REF!</definedName>
    <definedName name="пэт" localSheetId="8">#REF!</definedName>
    <definedName name="пэт" localSheetId="5">#REF!</definedName>
    <definedName name="пэт" localSheetId="7">#REF!</definedName>
    <definedName name="пэт" localSheetId="30">#REF!</definedName>
    <definedName name="пэт" localSheetId="13">#REF!</definedName>
    <definedName name="пэт" localSheetId="25">#REF!</definedName>
    <definedName name="пэт" localSheetId="11">#REF!</definedName>
    <definedName name="пэт" localSheetId="10">#REF!</definedName>
    <definedName name="пэт" localSheetId="26">#REF!</definedName>
    <definedName name="пэт">#REF!</definedName>
    <definedName name="рд" localSheetId="27">#REF!</definedName>
    <definedName name="рд" localSheetId="14">#REF!</definedName>
    <definedName name="рд" localSheetId="24">#REF!</definedName>
    <definedName name="рд" localSheetId="17">#REF!</definedName>
    <definedName name="рд" localSheetId="28">#REF!</definedName>
    <definedName name="рд" localSheetId="9">#REF!</definedName>
    <definedName name="рд" localSheetId="6">#REF!</definedName>
    <definedName name="рд" localSheetId="15">#REF!</definedName>
    <definedName name="рд" localSheetId="8">#REF!</definedName>
    <definedName name="рд" localSheetId="5">#REF!</definedName>
    <definedName name="рд" localSheetId="7">#REF!</definedName>
    <definedName name="рд" localSheetId="30">#REF!</definedName>
    <definedName name="рд" localSheetId="13">#REF!</definedName>
    <definedName name="рд" localSheetId="25">#REF!</definedName>
    <definedName name="рд" localSheetId="11">#REF!</definedName>
    <definedName name="рд" localSheetId="10">#REF!</definedName>
    <definedName name="рд" localSheetId="26">#REF!</definedName>
    <definedName name="рд">#REF!</definedName>
    <definedName name="РОБЬ" localSheetId="27">#REF!</definedName>
    <definedName name="РОБЬ" localSheetId="14">#REF!</definedName>
    <definedName name="РОБЬ" localSheetId="24">#REF!</definedName>
    <definedName name="РОБЬ" localSheetId="17">#REF!</definedName>
    <definedName name="РОБЬ" localSheetId="28">#REF!</definedName>
    <definedName name="РОБЬ" localSheetId="9">#REF!</definedName>
    <definedName name="РОБЬ" localSheetId="6">#REF!</definedName>
    <definedName name="РОБЬ" localSheetId="15">#REF!</definedName>
    <definedName name="РОБЬ" localSheetId="8">#REF!</definedName>
    <definedName name="РОБЬ" localSheetId="5">#REF!</definedName>
    <definedName name="РОБЬ" localSheetId="7">#REF!</definedName>
    <definedName name="РОБЬ" localSheetId="30">#REF!</definedName>
    <definedName name="РОБЬ" localSheetId="13">#REF!</definedName>
    <definedName name="РОБЬ" localSheetId="25">#REF!</definedName>
    <definedName name="РОБЬ" localSheetId="11">#REF!</definedName>
    <definedName name="РОБЬ" localSheetId="10">#REF!</definedName>
    <definedName name="РОБЬ" localSheetId="26">#REF!</definedName>
    <definedName name="РОБЬ">#REF!</definedName>
    <definedName name="смп" localSheetId="27">#REF!</definedName>
    <definedName name="смп" localSheetId="3">#REF!</definedName>
    <definedName name="смп" localSheetId="1">#REF!</definedName>
    <definedName name="смп" localSheetId="12">#REF!</definedName>
    <definedName name="смп" localSheetId="14">#REF!</definedName>
    <definedName name="смп" localSheetId="24">#REF!</definedName>
    <definedName name="смп" localSheetId="17">#REF!</definedName>
    <definedName name="смп" localSheetId="16">#REF!</definedName>
    <definedName name="смп" localSheetId="28">#REF!</definedName>
    <definedName name="смп" localSheetId="9">#REF!</definedName>
    <definedName name="смп" localSheetId="6">#REF!</definedName>
    <definedName name="смп" localSheetId="15">#REF!</definedName>
    <definedName name="смп" localSheetId="8">#REF!</definedName>
    <definedName name="смп" localSheetId="5">#REF!</definedName>
    <definedName name="смп" localSheetId="7">#REF!</definedName>
    <definedName name="смп" localSheetId="29">#REF!</definedName>
    <definedName name="смп" localSheetId="30">#REF!</definedName>
    <definedName name="смп" localSheetId="13">#REF!</definedName>
    <definedName name="смп" localSheetId="25">#REF!</definedName>
    <definedName name="смп" localSheetId="11">#REF!</definedName>
    <definedName name="смп" localSheetId="10">#REF!</definedName>
    <definedName name="смп" localSheetId="26">#REF!</definedName>
    <definedName name="смп">#REF!</definedName>
    <definedName name="Список" localSheetId="27">#REF!</definedName>
    <definedName name="Список" localSheetId="12">#REF!</definedName>
    <definedName name="Список" localSheetId="14">#REF!</definedName>
    <definedName name="Список" localSheetId="24">#REF!</definedName>
    <definedName name="Список" localSheetId="17">#REF!</definedName>
    <definedName name="Список" localSheetId="28">#REF!</definedName>
    <definedName name="Список" localSheetId="9">#REF!</definedName>
    <definedName name="Список" localSheetId="6">#REF!</definedName>
    <definedName name="Список" localSheetId="15">#REF!</definedName>
    <definedName name="Список" localSheetId="8">#REF!</definedName>
    <definedName name="Список" localSheetId="5">#REF!</definedName>
    <definedName name="Список" localSheetId="7">#REF!</definedName>
    <definedName name="Список" localSheetId="30">#REF!</definedName>
    <definedName name="Список" localSheetId="13">#REF!</definedName>
    <definedName name="Список" localSheetId="25">#REF!</definedName>
    <definedName name="Список" localSheetId="11">#REF!</definedName>
    <definedName name="Список" localSheetId="10">#REF!</definedName>
    <definedName name="Список" localSheetId="26">#REF!</definedName>
    <definedName name="Список">#REF!</definedName>
    <definedName name="стер" localSheetId="27">#REF!</definedName>
    <definedName name="стер" localSheetId="1">#REF!</definedName>
    <definedName name="стер" localSheetId="12">#REF!</definedName>
    <definedName name="стер" localSheetId="14">#REF!</definedName>
    <definedName name="стер" localSheetId="24">#REF!</definedName>
    <definedName name="стер" localSheetId="17">#REF!</definedName>
    <definedName name="стер" localSheetId="16">#REF!</definedName>
    <definedName name="стер" localSheetId="28">#REF!</definedName>
    <definedName name="стер" localSheetId="9">#REF!</definedName>
    <definedName name="стер" localSheetId="6">#REF!</definedName>
    <definedName name="стер" localSheetId="15">#REF!</definedName>
    <definedName name="стер" localSheetId="8">#REF!</definedName>
    <definedName name="стер" localSheetId="5">#REF!</definedName>
    <definedName name="стер" localSheetId="7">#REF!</definedName>
    <definedName name="стер" localSheetId="30">#REF!</definedName>
    <definedName name="стер" localSheetId="13">#REF!</definedName>
    <definedName name="стер" localSheetId="25">#REF!</definedName>
    <definedName name="стер" localSheetId="11">#REF!</definedName>
    <definedName name="стер" localSheetId="10">#REF!</definedName>
    <definedName name="стер" localSheetId="26">#REF!</definedName>
    <definedName name="стер">#REF!</definedName>
    <definedName name="ттттт" localSheetId="27">#REF!</definedName>
    <definedName name="ттттт" localSheetId="3">#REF!</definedName>
    <definedName name="ттттт" localSheetId="1">#REF!</definedName>
    <definedName name="ттттт" localSheetId="12">#REF!</definedName>
    <definedName name="ттттт" localSheetId="14">#REF!</definedName>
    <definedName name="ттттт" localSheetId="24">#REF!</definedName>
    <definedName name="ттттт" localSheetId="17">#REF!</definedName>
    <definedName name="ттттт" localSheetId="28">#REF!</definedName>
    <definedName name="ттттт" localSheetId="9">#REF!</definedName>
    <definedName name="ттттт" localSheetId="6">#REF!</definedName>
    <definedName name="ттттт" localSheetId="15">#REF!</definedName>
    <definedName name="ттттт" localSheetId="8">#REF!</definedName>
    <definedName name="ттттт" localSheetId="5">#REF!</definedName>
    <definedName name="ттттт" localSheetId="7">#REF!</definedName>
    <definedName name="ттттт" localSheetId="30">#REF!</definedName>
    <definedName name="ттттт" localSheetId="13">#REF!</definedName>
    <definedName name="ттттт" localSheetId="25">#REF!</definedName>
    <definedName name="ттттт" localSheetId="11">#REF!</definedName>
    <definedName name="ттттт" localSheetId="10">#REF!</definedName>
    <definedName name="ттттт" localSheetId="26">#REF!</definedName>
    <definedName name="ттттт">#REF!</definedName>
    <definedName name="ФЗ" localSheetId="27">[4]Данные!$DC$3:$EF$3</definedName>
    <definedName name="ФЗ" localSheetId="3">[4]Данные!$DC$3:$EF$3</definedName>
    <definedName name="ФЗ" localSheetId="1">[5]Данные!$DC$3:$EF$3</definedName>
    <definedName name="ФЗ" localSheetId="12">[5]Данные!$DC$3:$EF$3</definedName>
    <definedName name="ФЗ" localSheetId="14">[4]Данные!$DC$3:$EF$3</definedName>
    <definedName name="ФЗ" localSheetId="24">[6]Данные!$DC$3:$EF$3</definedName>
    <definedName name="ФЗ" localSheetId="0">[5]Данные!$DC$3:$EF$3</definedName>
    <definedName name="ФЗ" localSheetId="28">[4]Данные!$DC$3:$EF$3</definedName>
    <definedName name="ФЗ" localSheetId="9">[7]Данные!$DC$3:$EF$3</definedName>
    <definedName name="ФЗ" localSheetId="6">[4]Данные!$DC$3:$EF$3</definedName>
    <definedName name="ФЗ" localSheetId="15">[4]Данные!$DC$3:$EF$3</definedName>
    <definedName name="ФЗ" localSheetId="8">[5]Данные!$DC$3:$EF$3</definedName>
    <definedName name="ФЗ" localSheetId="5">[7]Данные!$DC$3:$EF$3</definedName>
    <definedName name="ФЗ" localSheetId="7">[4]Данные!$DC$3:$EF$3</definedName>
    <definedName name="ФЗ" localSheetId="29">[5]Данные!$DC$3:$EF$3</definedName>
    <definedName name="ФЗ" localSheetId="30">[4]Данные!$DC$3:$EF$3</definedName>
    <definedName name="ФЗ" localSheetId="13">[5]Данные!$DC$3:$EF$3</definedName>
    <definedName name="ФЗ" localSheetId="25">[6]Данные!$DC$3:$EF$3</definedName>
    <definedName name="ФЗ" localSheetId="11">[7]Данные!$DC$3:$EF$3</definedName>
    <definedName name="ФЗ" localSheetId="10">[5]Данные!$DC$3:$EF$3</definedName>
    <definedName name="ФЗ" localSheetId="26">[4]Данные!$DC$3:$EF$3</definedName>
    <definedName name="ФЗ">[6]Данные!$DC$3:$EF$3</definedName>
    <definedName name="Шт" localSheetId="27">[4]Данные!$AU$3:$BX$3</definedName>
    <definedName name="Шт" localSheetId="3">[4]Данные!$AU$3:$BX$3</definedName>
    <definedName name="Шт" localSheetId="1">[5]Данные!$AU$3:$BX$3</definedName>
    <definedName name="Шт" localSheetId="12">[5]Данные!$AU$3:$BX$3</definedName>
    <definedName name="Шт" localSheetId="14">[4]Данные!$AU$3:$BX$3</definedName>
    <definedName name="Шт" localSheetId="24">[6]Данные!$AU$3:$BX$3</definedName>
    <definedName name="Шт" localSheetId="0">[5]Данные!$AU$3:$BX$3</definedName>
    <definedName name="Шт" localSheetId="28">[4]Данные!$AU$3:$BX$3</definedName>
    <definedName name="Шт" localSheetId="9">[7]Данные!$AU$3:$BX$3</definedName>
    <definedName name="Шт" localSheetId="6">[4]Данные!$AU$3:$BX$3</definedName>
    <definedName name="Шт" localSheetId="15">[4]Данные!$AU$3:$BX$3</definedName>
    <definedName name="Шт" localSheetId="8">[5]Данные!$AU$3:$BX$3</definedName>
    <definedName name="Шт" localSheetId="5">[7]Данные!$AU$3:$BX$3</definedName>
    <definedName name="Шт" localSheetId="7">[4]Данные!$AU$3:$BX$3</definedName>
    <definedName name="Шт" localSheetId="29">[5]Данные!$AU$3:$BX$3</definedName>
    <definedName name="Шт" localSheetId="30">[4]Данные!$AU$3:$BX$3</definedName>
    <definedName name="Шт" localSheetId="13">[5]Данные!$AU$3:$BX$3</definedName>
    <definedName name="Шт" localSheetId="25">[6]Данные!$AU$3:$BX$3</definedName>
    <definedName name="Шт" localSheetId="11">[7]Данные!$AU$3:$BX$3</definedName>
    <definedName name="Шт" localSheetId="10">[5]Данные!$AU$3:$BX$3</definedName>
    <definedName name="Шт" localSheetId="26">[4]Данные!$AU$3:$BX$3</definedName>
    <definedName name="Шт">[6]Данные!$AU$3:$BX$3</definedName>
    <definedName name="ЭКО" localSheetId="27">#REF!</definedName>
    <definedName name="ЭКО" localSheetId="3">#REF!</definedName>
    <definedName name="ЭКО" localSheetId="1">#REF!</definedName>
    <definedName name="ЭКО" localSheetId="12">#REF!</definedName>
    <definedName name="ЭКО" localSheetId="14">#REF!</definedName>
    <definedName name="ЭКО" localSheetId="24">#REF!</definedName>
    <definedName name="ЭКО" localSheetId="17">#REF!</definedName>
    <definedName name="ЭКО" localSheetId="16">#REF!</definedName>
    <definedName name="ЭКО" localSheetId="28">#REF!</definedName>
    <definedName name="ЭКО" localSheetId="9">#REF!</definedName>
    <definedName name="ЭКО" localSheetId="6">#REF!</definedName>
    <definedName name="ЭКО" localSheetId="15">#REF!</definedName>
    <definedName name="ЭКО" localSheetId="8">#REF!</definedName>
    <definedName name="ЭКО" localSheetId="5">#REF!</definedName>
    <definedName name="ЭКО" localSheetId="7">#REF!</definedName>
    <definedName name="ЭКО" localSheetId="29">#REF!</definedName>
    <definedName name="ЭКО" localSheetId="30">#REF!</definedName>
    <definedName name="ЭКО" localSheetId="13">#REF!</definedName>
    <definedName name="ЭКО" localSheetId="25">#REF!</definedName>
    <definedName name="ЭКО" localSheetId="11">#REF!</definedName>
    <definedName name="ЭКО" localSheetId="10">#REF!</definedName>
    <definedName name="ЭКО" localSheetId="26">#REF!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46" l="1"/>
  <c r="E146" i="46"/>
  <c r="D146" i="46" s="1"/>
  <c r="H145" i="46"/>
  <c r="E145" i="46"/>
  <c r="D145" i="46" s="1"/>
  <c r="H144" i="46"/>
  <c r="E144" i="46"/>
  <c r="H143" i="46"/>
  <c r="E143" i="46"/>
  <c r="H142" i="46"/>
  <c r="E142" i="46"/>
  <c r="D142" i="46"/>
  <c r="H141" i="46"/>
  <c r="E141" i="46"/>
  <c r="D141" i="46" s="1"/>
  <c r="H140" i="46"/>
  <c r="E140" i="46"/>
  <c r="D140" i="46" s="1"/>
  <c r="H139" i="46"/>
  <c r="E139" i="46"/>
  <c r="H138" i="46"/>
  <c r="E138" i="46"/>
  <c r="D138" i="46" s="1"/>
  <c r="H137" i="46"/>
  <c r="E137" i="46"/>
  <c r="D137" i="46" s="1"/>
  <c r="H136" i="46"/>
  <c r="E136" i="46"/>
  <c r="H135" i="46"/>
  <c r="E135" i="46"/>
  <c r="H134" i="46"/>
  <c r="E134" i="46"/>
  <c r="D134" i="46" s="1"/>
  <c r="H133" i="46"/>
  <c r="E133" i="46"/>
  <c r="D133" i="46" s="1"/>
  <c r="H132" i="46"/>
  <c r="E132" i="46"/>
  <c r="H131" i="46"/>
  <c r="E131" i="46"/>
  <c r="D131" i="46" s="1"/>
  <c r="H130" i="46"/>
  <c r="E130" i="46"/>
  <c r="D130" i="46" s="1"/>
  <c r="H129" i="46"/>
  <c r="E129" i="46"/>
  <c r="D129" i="46" s="1"/>
  <c r="H128" i="46"/>
  <c r="E128" i="46"/>
  <c r="H127" i="46"/>
  <c r="E127" i="46"/>
  <c r="H126" i="46"/>
  <c r="E126" i="46"/>
  <c r="D126" i="46"/>
  <c r="H125" i="46"/>
  <c r="E125" i="46"/>
  <c r="D125" i="46" s="1"/>
  <c r="H124" i="46"/>
  <c r="E124" i="46"/>
  <c r="D124" i="46" s="1"/>
  <c r="H123" i="46"/>
  <c r="E123" i="46"/>
  <c r="H122" i="46"/>
  <c r="E122" i="46"/>
  <c r="D122" i="46" s="1"/>
  <c r="H121" i="46"/>
  <c r="E121" i="46"/>
  <c r="D121" i="46" s="1"/>
  <c r="H120" i="46"/>
  <c r="E120" i="46"/>
  <c r="H119" i="46"/>
  <c r="E119" i="46"/>
  <c r="H118" i="46"/>
  <c r="E118" i="46"/>
  <c r="D118" i="46" s="1"/>
  <c r="H117" i="46"/>
  <c r="E117" i="46"/>
  <c r="D117" i="46" s="1"/>
  <c r="H116" i="46"/>
  <c r="E116" i="46"/>
  <c r="H115" i="46"/>
  <c r="E115" i="46"/>
  <c r="D115" i="46" s="1"/>
  <c r="H114" i="46"/>
  <c r="E114" i="46"/>
  <c r="D114" i="46" s="1"/>
  <c r="H113" i="46"/>
  <c r="E113" i="46"/>
  <c r="D113" i="46" s="1"/>
  <c r="H112" i="46"/>
  <c r="E112" i="46"/>
  <c r="H111" i="46"/>
  <c r="E111" i="46"/>
  <c r="H110" i="46"/>
  <c r="E110" i="46"/>
  <c r="D110" i="46"/>
  <c r="H109" i="46"/>
  <c r="E109" i="46"/>
  <c r="D109" i="46" s="1"/>
  <c r="H108" i="46"/>
  <c r="E108" i="46"/>
  <c r="D108" i="46" s="1"/>
  <c r="H107" i="46"/>
  <c r="E107" i="46"/>
  <c r="H106" i="46"/>
  <c r="E106" i="46"/>
  <c r="D106" i="46" s="1"/>
  <c r="H105" i="46"/>
  <c r="E105" i="46"/>
  <c r="D105" i="46" s="1"/>
  <c r="H104" i="46"/>
  <c r="E104" i="46"/>
  <c r="H103" i="46"/>
  <c r="E103" i="46"/>
  <c r="H102" i="46"/>
  <c r="E102" i="46"/>
  <c r="D102" i="46" s="1"/>
  <c r="H101" i="46"/>
  <c r="E101" i="46"/>
  <c r="D101" i="46" s="1"/>
  <c r="H100" i="46"/>
  <c r="E100" i="46"/>
  <c r="H99" i="46"/>
  <c r="E99" i="46"/>
  <c r="D99" i="46" s="1"/>
  <c r="H98" i="46"/>
  <c r="E98" i="46"/>
  <c r="D98" i="46" s="1"/>
  <c r="H97" i="46"/>
  <c r="E97" i="46"/>
  <c r="D97" i="46" s="1"/>
  <c r="H96" i="46"/>
  <c r="E96" i="46"/>
  <c r="H95" i="46"/>
  <c r="E95" i="46"/>
  <c r="H94" i="46"/>
  <c r="E94" i="46"/>
  <c r="D94" i="46"/>
  <c r="H93" i="46"/>
  <c r="E93" i="46"/>
  <c r="D93" i="46" s="1"/>
  <c r="H92" i="46"/>
  <c r="E92" i="46"/>
  <c r="D92" i="46" s="1"/>
  <c r="H91" i="46"/>
  <c r="E91" i="46"/>
  <c r="H90" i="46"/>
  <c r="E90" i="46"/>
  <c r="D90" i="46" s="1"/>
  <c r="H89" i="46"/>
  <c r="E89" i="46"/>
  <c r="D89" i="46" s="1"/>
  <c r="H88" i="46"/>
  <c r="E88" i="46"/>
  <c r="H87" i="46"/>
  <c r="E87" i="46"/>
  <c r="H86" i="46"/>
  <c r="E86" i="46"/>
  <c r="D86" i="46" s="1"/>
  <c r="H85" i="46"/>
  <c r="E85" i="46"/>
  <c r="D85" i="46" s="1"/>
  <c r="H84" i="46"/>
  <c r="E84" i="46"/>
  <c r="H83" i="46"/>
  <c r="E83" i="46"/>
  <c r="D83" i="46" s="1"/>
  <c r="H82" i="46"/>
  <c r="E82" i="46"/>
  <c r="D82" i="46" s="1"/>
  <c r="H81" i="46"/>
  <c r="E81" i="46"/>
  <c r="D81" i="46" s="1"/>
  <c r="H80" i="46"/>
  <c r="E80" i="46"/>
  <c r="H79" i="46"/>
  <c r="E79" i="46"/>
  <c r="H78" i="46"/>
  <c r="E78" i="46"/>
  <c r="D78" i="46"/>
  <c r="H77" i="46"/>
  <c r="E77" i="46"/>
  <c r="D77" i="46" s="1"/>
  <c r="H76" i="46"/>
  <c r="E76" i="46"/>
  <c r="D76" i="46" s="1"/>
  <c r="H75" i="46"/>
  <c r="E75" i="46"/>
  <c r="H74" i="46"/>
  <c r="E74" i="46"/>
  <c r="D74" i="46" s="1"/>
  <c r="H73" i="46"/>
  <c r="E73" i="46"/>
  <c r="H72" i="46"/>
  <c r="E72" i="46"/>
  <c r="H71" i="46"/>
  <c r="E71" i="46"/>
  <c r="H70" i="46"/>
  <c r="E70" i="46"/>
  <c r="D70" i="46" s="1"/>
  <c r="H69" i="46"/>
  <c r="E69" i="46"/>
  <c r="D69" i="46" s="1"/>
  <c r="H68" i="46"/>
  <c r="E68" i="46"/>
  <c r="D68" i="46" s="1"/>
  <c r="H67" i="46"/>
  <c r="E67" i="46"/>
  <c r="D67" i="46" s="1"/>
  <c r="H66" i="46"/>
  <c r="E66" i="46"/>
  <c r="D66" i="46" s="1"/>
  <c r="H65" i="46"/>
  <c r="E65" i="46"/>
  <c r="D65" i="46" s="1"/>
  <c r="H64" i="46"/>
  <c r="E64" i="46"/>
  <c r="H63" i="46"/>
  <c r="E63" i="46"/>
  <c r="H62" i="46"/>
  <c r="E62" i="46"/>
  <c r="D62" i="46"/>
  <c r="H61" i="46"/>
  <c r="E61" i="46"/>
  <c r="D61" i="46" s="1"/>
  <c r="H60" i="46"/>
  <c r="E60" i="46"/>
  <c r="D60" i="46" s="1"/>
  <c r="H59" i="46"/>
  <c r="E59" i="46"/>
  <c r="H58" i="46"/>
  <c r="E58" i="46"/>
  <c r="D58" i="46" s="1"/>
  <c r="H57" i="46"/>
  <c r="E57" i="46"/>
  <c r="H56" i="46"/>
  <c r="E56" i="46"/>
  <c r="H55" i="46"/>
  <c r="E55" i="46"/>
  <c r="H54" i="46"/>
  <c r="E54" i="46"/>
  <c r="D54" i="46" s="1"/>
  <c r="H53" i="46"/>
  <c r="E53" i="46"/>
  <c r="D53" i="46" s="1"/>
  <c r="H52" i="46"/>
  <c r="E52" i="46"/>
  <c r="D52" i="46" s="1"/>
  <c r="H51" i="46"/>
  <c r="E51" i="46"/>
  <c r="D51" i="46" s="1"/>
  <c r="H50" i="46"/>
  <c r="E50" i="46"/>
  <c r="D50" i="46" s="1"/>
  <c r="H49" i="46"/>
  <c r="E49" i="46"/>
  <c r="H48" i="46"/>
  <c r="E48" i="46"/>
  <c r="H47" i="46"/>
  <c r="E47" i="46"/>
  <c r="H46" i="46"/>
  <c r="E46" i="46"/>
  <c r="D46" i="46"/>
  <c r="H45" i="46"/>
  <c r="E45" i="46"/>
  <c r="D45" i="46" s="1"/>
  <c r="H44" i="46"/>
  <c r="E44" i="46"/>
  <c r="D44" i="46" s="1"/>
  <c r="H43" i="46"/>
  <c r="E43" i="46"/>
  <c r="H42" i="46"/>
  <c r="E42" i="46"/>
  <c r="D42" i="46" s="1"/>
  <c r="H41" i="46"/>
  <c r="E41" i="46"/>
  <c r="H40" i="46"/>
  <c r="E40" i="46"/>
  <c r="H39" i="46"/>
  <c r="E39" i="46"/>
  <c r="H38" i="46"/>
  <c r="E38" i="46"/>
  <c r="D38" i="46" s="1"/>
  <c r="H37" i="46"/>
  <c r="E37" i="46"/>
  <c r="D37" i="46" s="1"/>
  <c r="H36" i="46"/>
  <c r="E36" i="46"/>
  <c r="D36" i="46" s="1"/>
  <c r="H35" i="46"/>
  <c r="E35" i="46"/>
  <c r="D35" i="46" s="1"/>
  <c r="H34" i="46"/>
  <c r="E34" i="46"/>
  <c r="D34" i="46" s="1"/>
  <c r="H33" i="46"/>
  <c r="E33" i="46"/>
  <c r="H32" i="46"/>
  <c r="E32" i="46"/>
  <c r="H31" i="46"/>
  <c r="E31" i="46"/>
  <c r="H30" i="46"/>
  <c r="E30" i="46"/>
  <c r="D30" i="46"/>
  <c r="H29" i="46"/>
  <c r="E29" i="46"/>
  <c r="D29" i="46" s="1"/>
  <c r="H28" i="46"/>
  <c r="E28" i="46"/>
  <c r="D28" i="46" s="1"/>
  <c r="H27" i="46"/>
  <c r="E27" i="46"/>
  <c r="H26" i="46"/>
  <c r="E26" i="46"/>
  <c r="D26" i="46" s="1"/>
  <c r="H25" i="46"/>
  <c r="E25" i="46"/>
  <c r="H24" i="46"/>
  <c r="E24" i="46"/>
  <c r="H23" i="46"/>
  <c r="E23" i="46"/>
  <c r="H22" i="46"/>
  <c r="E22" i="46"/>
  <c r="D22" i="46" s="1"/>
  <c r="H21" i="46"/>
  <c r="E21" i="46"/>
  <c r="D21" i="46" s="1"/>
  <c r="H20" i="46"/>
  <c r="E20" i="46"/>
  <c r="D20" i="46" s="1"/>
  <c r="H19" i="46"/>
  <c r="E19" i="46"/>
  <c r="D19" i="46" s="1"/>
  <c r="H18" i="46"/>
  <c r="E18" i="46"/>
  <c r="D18" i="46" s="1"/>
  <c r="H17" i="46"/>
  <c r="E17" i="46"/>
  <c r="D17" i="46" s="1"/>
  <c r="H16" i="46"/>
  <c r="E16" i="46"/>
  <c r="H15" i="46"/>
  <c r="E15" i="46"/>
  <c r="H14" i="46"/>
  <c r="E14" i="46"/>
  <c r="D14" i="46"/>
  <c r="H13" i="46"/>
  <c r="E13" i="46"/>
  <c r="D13" i="46" s="1"/>
  <c r="H12" i="46"/>
  <c r="E12" i="46"/>
  <c r="D12" i="46" s="1"/>
  <c r="H11" i="46"/>
  <c r="E11" i="46"/>
  <c r="H10" i="46"/>
  <c r="E10" i="46"/>
  <c r="D10" i="46" s="1"/>
  <c r="L9" i="46"/>
  <c r="L7" i="46" s="1"/>
  <c r="K9" i="46"/>
  <c r="K7" i="46" s="1"/>
  <c r="J9" i="46"/>
  <c r="J7" i="46" s="1"/>
  <c r="I9" i="46"/>
  <c r="I7" i="46" s="1"/>
  <c r="G9" i="46"/>
  <c r="G7" i="46" s="1"/>
  <c r="F9" i="46"/>
  <c r="F7" i="46" s="1"/>
  <c r="E8" i="46"/>
  <c r="D25" i="46" l="1"/>
  <c r="D41" i="46"/>
  <c r="D57" i="46"/>
  <c r="D73" i="46"/>
  <c r="D84" i="46"/>
  <c r="D100" i="46"/>
  <c r="D116" i="46"/>
  <c r="D132" i="46"/>
  <c r="D15" i="46"/>
  <c r="D9" i="46" s="1"/>
  <c r="D7" i="46" s="1"/>
  <c r="D31" i="46"/>
  <c r="D47" i="46"/>
  <c r="D63" i="46"/>
  <c r="D79" i="46"/>
  <c r="D95" i="46"/>
  <c r="D111" i="46"/>
  <c r="D127" i="46"/>
  <c r="D143" i="46"/>
  <c r="D16" i="46"/>
  <c r="D32" i="46"/>
  <c r="D48" i="46"/>
  <c r="D64" i="46"/>
  <c r="D80" i="46"/>
  <c r="D96" i="46"/>
  <c r="D112" i="46"/>
  <c r="D128" i="46"/>
  <c r="D144" i="46"/>
  <c r="D11" i="46"/>
  <c r="D27" i="46"/>
  <c r="D43" i="46"/>
  <c r="D59" i="46"/>
  <c r="D75" i="46"/>
  <c r="D91" i="46"/>
  <c r="D107" i="46"/>
  <c r="D123" i="46"/>
  <c r="D139" i="46"/>
  <c r="H9" i="46"/>
  <c r="D33" i="46"/>
  <c r="D49" i="46"/>
  <c r="D23" i="46"/>
  <c r="D39" i="46"/>
  <c r="D55" i="46"/>
  <c r="D71" i="46"/>
  <c r="D87" i="46"/>
  <c r="D103" i="46"/>
  <c r="D119" i="46"/>
  <c r="D135" i="46"/>
  <c r="D24" i="46"/>
  <c r="D40" i="46"/>
  <c r="D56" i="46"/>
  <c r="D72" i="46"/>
  <c r="D88" i="46"/>
  <c r="D104" i="46"/>
  <c r="D120" i="46"/>
  <c r="D136" i="46"/>
  <c r="E7" i="46"/>
  <c r="H7" i="46"/>
  <c r="E9" i="46"/>
  <c r="O148" i="45" l="1"/>
  <c r="H148" i="45"/>
  <c r="E148" i="45"/>
  <c r="D148" i="45" s="1"/>
  <c r="O147" i="45"/>
  <c r="H147" i="45"/>
  <c r="E147" i="45"/>
  <c r="D147" i="45" s="1"/>
  <c r="O146" i="45"/>
  <c r="H146" i="45"/>
  <c r="E146" i="45"/>
  <c r="D146" i="45" s="1"/>
  <c r="O145" i="45"/>
  <c r="H145" i="45"/>
  <c r="E145" i="45"/>
  <c r="D145" i="45"/>
  <c r="O144" i="45"/>
  <c r="D144" i="45" s="1"/>
  <c r="H144" i="45"/>
  <c r="E144" i="45"/>
  <c r="O143" i="45"/>
  <c r="H143" i="45"/>
  <c r="E143" i="45"/>
  <c r="O142" i="45"/>
  <c r="D142" i="45" s="1"/>
  <c r="H142" i="45"/>
  <c r="E142" i="45"/>
  <c r="O141" i="45"/>
  <c r="H141" i="45"/>
  <c r="D141" i="45" s="1"/>
  <c r="E141" i="45"/>
  <c r="O140" i="45"/>
  <c r="H140" i="45"/>
  <c r="E140" i="45"/>
  <c r="O139" i="45"/>
  <c r="H139" i="45"/>
  <c r="D139" i="45" s="1"/>
  <c r="E139" i="45"/>
  <c r="O138" i="45"/>
  <c r="H138" i="45"/>
  <c r="E138" i="45"/>
  <c r="D138" i="45" s="1"/>
  <c r="O137" i="45"/>
  <c r="H137" i="45"/>
  <c r="E137" i="45"/>
  <c r="O136" i="45"/>
  <c r="H136" i="45"/>
  <c r="E136" i="45"/>
  <c r="D136" i="45" s="1"/>
  <c r="O135" i="45"/>
  <c r="H135" i="45"/>
  <c r="E135" i="45"/>
  <c r="D135" i="45" s="1"/>
  <c r="O134" i="45"/>
  <c r="H134" i="45"/>
  <c r="E134" i="45"/>
  <c r="D134" i="45" s="1"/>
  <c r="O133" i="45"/>
  <c r="H133" i="45"/>
  <c r="E133" i="45"/>
  <c r="D133" i="45"/>
  <c r="O132" i="45"/>
  <c r="H132" i="45"/>
  <c r="E132" i="45"/>
  <c r="D132" i="45"/>
  <c r="O131" i="45"/>
  <c r="H131" i="45"/>
  <c r="E131" i="45"/>
  <c r="O130" i="45"/>
  <c r="H130" i="45"/>
  <c r="E130" i="45"/>
  <c r="D130" i="45" s="1"/>
  <c r="O129" i="45"/>
  <c r="D129" i="45" s="1"/>
  <c r="H129" i="45"/>
  <c r="E129" i="45"/>
  <c r="O128" i="45"/>
  <c r="H128" i="45"/>
  <c r="E128" i="45"/>
  <c r="O127" i="45"/>
  <c r="H127" i="45"/>
  <c r="D127" i="45" s="1"/>
  <c r="E127" i="45"/>
  <c r="O126" i="45"/>
  <c r="H126" i="45"/>
  <c r="D126" i="45" s="1"/>
  <c r="E126" i="45"/>
  <c r="O125" i="45"/>
  <c r="H125" i="45"/>
  <c r="E125" i="45"/>
  <c r="D125" i="45" s="1"/>
  <c r="O124" i="45"/>
  <c r="H124" i="45"/>
  <c r="E124" i="45"/>
  <c r="D124" i="45" s="1"/>
  <c r="O123" i="45"/>
  <c r="H123" i="45"/>
  <c r="E123" i="45"/>
  <c r="D123" i="45" s="1"/>
  <c r="O122" i="45"/>
  <c r="H122" i="45"/>
  <c r="E122" i="45"/>
  <c r="D122" i="45" s="1"/>
  <c r="O121" i="45"/>
  <c r="D121" i="45" s="1"/>
  <c r="H121" i="45"/>
  <c r="E121" i="45"/>
  <c r="O120" i="45"/>
  <c r="H120" i="45"/>
  <c r="E120" i="45"/>
  <c r="D120" i="45"/>
  <c r="O119" i="45"/>
  <c r="H119" i="45"/>
  <c r="E119" i="45"/>
  <c r="D119" i="45" s="1"/>
  <c r="O118" i="45"/>
  <c r="H118" i="45"/>
  <c r="D118" i="45" s="1"/>
  <c r="E118" i="45"/>
  <c r="O117" i="45"/>
  <c r="H117" i="45"/>
  <c r="E117" i="45"/>
  <c r="D117" i="45" s="1"/>
  <c r="O116" i="45"/>
  <c r="H116" i="45"/>
  <c r="E116" i="45"/>
  <c r="O115" i="45"/>
  <c r="H115" i="45"/>
  <c r="E115" i="45"/>
  <c r="D115" i="45" s="1"/>
  <c r="O114" i="45"/>
  <c r="H114" i="45"/>
  <c r="D114" i="45" s="1"/>
  <c r="E114" i="45"/>
  <c r="O113" i="45"/>
  <c r="H113" i="45"/>
  <c r="E113" i="45"/>
  <c r="O112" i="45"/>
  <c r="H112" i="45"/>
  <c r="E112" i="45"/>
  <c r="D112" i="45" s="1"/>
  <c r="O111" i="45"/>
  <c r="H111" i="45"/>
  <c r="E111" i="45"/>
  <c r="D111" i="45" s="1"/>
  <c r="O110" i="45"/>
  <c r="H110" i="45"/>
  <c r="E110" i="45"/>
  <c r="D110" i="45" s="1"/>
  <c r="O109" i="45"/>
  <c r="H109" i="45"/>
  <c r="E109" i="45"/>
  <c r="D109" i="45"/>
  <c r="O108" i="45"/>
  <c r="D108" i="45" s="1"/>
  <c r="H108" i="45"/>
  <c r="E108" i="45"/>
  <c r="O107" i="45"/>
  <c r="H107" i="45"/>
  <c r="E107" i="45"/>
  <c r="O106" i="45"/>
  <c r="D106" i="45" s="1"/>
  <c r="H106" i="45"/>
  <c r="E106" i="45"/>
  <c r="O105" i="45"/>
  <c r="H105" i="45"/>
  <c r="D105" i="45" s="1"/>
  <c r="E105" i="45"/>
  <c r="O104" i="45"/>
  <c r="H104" i="45"/>
  <c r="E104" i="45"/>
  <c r="O103" i="45"/>
  <c r="H103" i="45"/>
  <c r="D103" i="45" s="1"/>
  <c r="E103" i="45"/>
  <c r="O102" i="45"/>
  <c r="H102" i="45"/>
  <c r="E102" i="45"/>
  <c r="D102" i="45" s="1"/>
  <c r="O101" i="45"/>
  <c r="H101" i="45"/>
  <c r="E101" i="45"/>
  <c r="O100" i="45"/>
  <c r="H100" i="45"/>
  <c r="E100" i="45"/>
  <c r="D100" i="45" s="1"/>
  <c r="O99" i="45"/>
  <c r="H99" i="45"/>
  <c r="E99" i="45"/>
  <c r="D99" i="45" s="1"/>
  <c r="O98" i="45"/>
  <c r="H98" i="45"/>
  <c r="E98" i="45"/>
  <c r="D98" i="45" s="1"/>
  <c r="O97" i="45"/>
  <c r="H97" i="45"/>
  <c r="E97" i="45"/>
  <c r="D97" i="45"/>
  <c r="O96" i="45"/>
  <c r="H96" i="45"/>
  <c r="E96" i="45"/>
  <c r="D96" i="45"/>
  <c r="O95" i="45"/>
  <c r="H95" i="45"/>
  <c r="E95" i="45"/>
  <c r="O94" i="45"/>
  <c r="H94" i="45"/>
  <c r="E94" i="45"/>
  <c r="D94" i="45"/>
  <c r="O93" i="45"/>
  <c r="D93" i="45" s="1"/>
  <c r="H93" i="45"/>
  <c r="E93" i="45"/>
  <c r="O92" i="45"/>
  <c r="H92" i="45"/>
  <c r="E92" i="45"/>
  <c r="O91" i="45"/>
  <c r="H91" i="45"/>
  <c r="D91" i="45" s="1"/>
  <c r="E91" i="45"/>
  <c r="O90" i="45"/>
  <c r="H90" i="45"/>
  <c r="D90" i="45" s="1"/>
  <c r="E90" i="45"/>
  <c r="O89" i="45"/>
  <c r="H89" i="45"/>
  <c r="E89" i="45"/>
  <c r="D89" i="45" s="1"/>
  <c r="O88" i="45"/>
  <c r="H88" i="45"/>
  <c r="E88" i="45"/>
  <c r="D88" i="45" s="1"/>
  <c r="O87" i="45"/>
  <c r="H87" i="45"/>
  <c r="E87" i="45"/>
  <c r="D87" i="45" s="1"/>
  <c r="O86" i="45"/>
  <c r="H86" i="45"/>
  <c r="E86" i="45"/>
  <c r="D86" i="45" s="1"/>
  <c r="O85" i="45"/>
  <c r="D85" i="45" s="1"/>
  <c r="H85" i="45"/>
  <c r="E85" i="45"/>
  <c r="O84" i="45"/>
  <c r="H84" i="45"/>
  <c r="E84" i="45"/>
  <c r="D84" i="45"/>
  <c r="O83" i="45"/>
  <c r="H83" i="45"/>
  <c r="E83" i="45"/>
  <c r="D83" i="45" s="1"/>
  <c r="O82" i="45"/>
  <c r="H82" i="45"/>
  <c r="D82" i="45" s="1"/>
  <c r="E82" i="45"/>
  <c r="O81" i="45"/>
  <c r="H81" i="45"/>
  <c r="E81" i="45"/>
  <c r="D81" i="45"/>
  <c r="O80" i="45"/>
  <c r="H80" i="45"/>
  <c r="E80" i="45"/>
  <c r="O79" i="45"/>
  <c r="H79" i="45"/>
  <c r="E79" i="45"/>
  <c r="D79" i="45" s="1"/>
  <c r="O78" i="45"/>
  <c r="H78" i="45"/>
  <c r="D78" i="45" s="1"/>
  <c r="E78" i="45"/>
  <c r="O77" i="45"/>
  <c r="H77" i="45"/>
  <c r="E77" i="45"/>
  <c r="O76" i="45"/>
  <c r="H76" i="45"/>
  <c r="E76" i="45"/>
  <c r="D76" i="45" s="1"/>
  <c r="O75" i="45"/>
  <c r="H75" i="45"/>
  <c r="E75" i="45"/>
  <c r="D75" i="45" s="1"/>
  <c r="O74" i="45"/>
  <c r="H74" i="45"/>
  <c r="E74" i="45"/>
  <c r="D74" i="45" s="1"/>
  <c r="O73" i="45"/>
  <c r="H73" i="45"/>
  <c r="E73" i="45"/>
  <c r="D73" i="45"/>
  <c r="O72" i="45"/>
  <c r="D72" i="45" s="1"/>
  <c r="H72" i="45"/>
  <c r="E72" i="45"/>
  <c r="O71" i="45"/>
  <c r="H71" i="45"/>
  <c r="E71" i="45"/>
  <c r="D71" i="45" s="1"/>
  <c r="O70" i="45"/>
  <c r="D70" i="45" s="1"/>
  <c r="H70" i="45"/>
  <c r="E70" i="45"/>
  <c r="O69" i="45"/>
  <c r="H69" i="45"/>
  <c r="D69" i="45" s="1"/>
  <c r="E69" i="45"/>
  <c r="O68" i="45"/>
  <c r="H68" i="45"/>
  <c r="E68" i="45"/>
  <c r="O67" i="45"/>
  <c r="H67" i="45"/>
  <c r="D67" i="45" s="1"/>
  <c r="E67" i="45"/>
  <c r="O66" i="45"/>
  <c r="H66" i="45"/>
  <c r="E66" i="45"/>
  <c r="O65" i="45"/>
  <c r="H65" i="45"/>
  <c r="E65" i="45"/>
  <c r="D65" i="45" s="1"/>
  <c r="O64" i="45"/>
  <c r="H64" i="45"/>
  <c r="E64" i="45"/>
  <c r="D64" i="45"/>
  <c r="O63" i="45"/>
  <c r="H63" i="45"/>
  <c r="E63" i="45"/>
  <c r="O62" i="45"/>
  <c r="H62" i="45"/>
  <c r="E62" i="45"/>
  <c r="O61" i="45"/>
  <c r="H61" i="45"/>
  <c r="D61" i="45" s="1"/>
  <c r="E61" i="45"/>
  <c r="O60" i="45"/>
  <c r="H60" i="45"/>
  <c r="E60" i="45"/>
  <c r="O59" i="45"/>
  <c r="H59" i="45"/>
  <c r="E59" i="45"/>
  <c r="D59" i="45" s="1"/>
  <c r="O58" i="45"/>
  <c r="D58" i="45" s="1"/>
  <c r="H58" i="45"/>
  <c r="E58" i="45"/>
  <c r="O57" i="45"/>
  <c r="H57" i="45"/>
  <c r="E57" i="45"/>
  <c r="O56" i="45"/>
  <c r="H56" i="45"/>
  <c r="E56" i="45"/>
  <c r="O55" i="45"/>
  <c r="H55" i="45"/>
  <c r="E55" i="45"/>
  <c r="D55" i="45" s="1"/>
  <c r="O54" i="45"/>
  <c r="H54" i="45"/>
  <c r="E54" i="45"/>
  <c r="O53" i="45"/>
  <c r="H53" i="45"/>
  <c r="E53" i="45"/>
  <c r="D53" i="45" s="1"/>
  <c r="O52" i="45"/>
  <c r="H52" i="45"/>
  <c r="E52" i="45"/>
  <c r="D52" i="45"/>
  <c r="O51" i="45"/>
  <c r="D51" i="45" s="1"/>
  <c r="H51" i="45"/>
  <c r="E51" i="45"/>
  <c r="O50" i="45"/>
  <c r="H50" i="45"/>
  <c r="E50" i="45"/>
  <c r="O49" i="45"/>
  <c r="H49" i="45"/>
  <c r="D49" i="45" s="1"/>
  <c r="E49" i="45"/>
  <c r="O48" i="45"/>
  <c r="H48" i="45"/>
  <c r="E48" i="45"/>
  <c r="O47" i="45"/>
  <c r="H47" i="45"/>
  <c r="E47" i="45"/>
  <c r="D47" i="45" s="1"/>
  <c r="O46" i="45"/>
  <c r="H46" i="45"/>
  <c r="E46" i="45"/>
  <c r="D46" i="45"/>
  <c r="O45" i="45"/>
  <c r="H45" i="45"/>
  <c r="E45" i="45"/>
  <c r="O44" i="45"/>
  <c r="H44" i="45"/>
  <c r="E44" i="45"/>
  <c r="O43" i="45"/>
  <c r="H43" i="45"/>
  <c r="D43" i="45" s="1"/>
  <c r="E43" i="45"/>
  <c r="O42" i="45"/>
  <c r="H42" i="45"/>
  <c r="E42" i="45"/>
  <c r="O41" i="45"/>
  <c r="H41" i="45"/>
  <c r="E41" i="45"/>
  <c r="D41" i="45" s="1"/>
  <c r="O40" i="45"/>
  <c r="D40" i="45" s="1"/>
  <c r="H40" i="45"/>
  <c r="E40" i="45"/>
  <c r="O39" i="45"/>
  <c r="H39" i="45"/>
  <c r="E39" i="45"/>
  <c r="O38" i="45"/>
  <c r="H38" i="45"/>
  <c r="E38" i="45"/>
  <c r="O37" i="45"/>
  <c r="H37" i="45"/>
  <c r="E37" i="45"/>
  <c r="D37" i="45" s="1"/>
  <c r="O36" i="45"/>
  <c r="H36" i="45"/>
  <c r="E36" i="45"/>
  <c r="O35" i="45"/>
  <c r="H35" i="45"/>
  <c r="E35" i="45"/>
  <c r="D35" i="45" s="1"/>
  <c r="O34" i="45"/>
  <c r="H34" i="45"/>
  <c r="E34" i="45"/>
  <c r="D34" i="45"/>
  <c r="O33" i="45"/>
  <c r="D33" i="45" s="1"/>
  <c r="H33" i="45"/>
  <c r="E33" i="45"/>
  <c r="O32" i="45"/>
  <c r="H32" i="45"/>
  <c r="E32" i="45"/>
  <c r="O31" i="45"/>
  <c r="H31" i="45"/>
  <c r="D31" i="45" s="1"/>
  <c r="E31" i="45"/>
  <c r="O30" i="45"/>
  <c r="H30" i="45"/>
  <c r="E30" i="45"/>
  <c r="D30" i="45" s="1"/>
  <c r="O29" i="45"/>
  <c r="H29" i="45"/>
  <c r="E29" i="45"/>
  <c r="O28" i="45"/>
  <c r="H28" i="45"/>
  <c r="E28" i="45"/>
  <c r="D28" i="45" s="1"/>
  <c r="O27" i="45"/>
  <c r="H27" i="45"/>
  <c r="E27" i="45"/>
  <c r="O26" i="45"/>
  <c r="H26" i="45"/>
  <c r="E26" i="45"/>
  <c r="O25" i="45"/>
  <c r="H25" i="45"/>
  <c r="E25" i="45"/>
  <c r="D25" i="45"/>
  <c r="O24" i="45"/>
  <c r="D24" i="45" s="1"/>
  <c r="H24" i="45"/>
  <c r="E24" i="45"/>
  <c r="O23" i="45"/>
  <c r="H23" i="45"/>
  <c r="E23" i="45"/>
  <c r="O22" i="45"/>
  <c r="H22" i="45"/>
  <c r="E22" i="45"/>
  <c r="D22" i="45" s="1"/>
  <c r="O21" i="45"/>
  <c r="H21" i="45"/>
  <c r="E21" i="45"/>
  <c r="O20" i="45"/>
  <c r="H20" i="45"/>
  <c r="E20" i="45"/>
  <c r="D20" i="45" s="1"/>
  <c r="O19" i="45"/>
  <c r="H19" i="45"/>
  <c r="D19" i="45" s="1"/>
  <c r="E19" i="45"/>
  <c r="O18" i="45"/>
  <c r="D18" i="45" s="1"/>
  <c r="H18" i="45"/>
  <c r="E18" i="45"/>
  <c r="O17" i="45"/>
  <c r="H17" i="45"/>
  <c r="E17" i="45"/>
  <c r="O16" i="45"/>
  <c r="H16" i="45"/>
  <c r="E16" i="45"/>
  <c r="D16" i="45"/>
  <c r="O15" i="45"/>
  <c r="H15" i="45"/>
  <c r="E15" i="45"/>
  <c r="O14" i="45"/>
  <c r="H14" i="45"/>
  <c r="E14" i="45"/>
  <c r="D14" i="45" s="1"/>
  <c r="O13" i="45"/>
  <c r="D13" i="45" s="1"/>
  <c r="H13" i="45"/>
  <c r="E13" i="45"/>
  <c r="O12" i="45"/>
  <c r="H12" i="45"/>
  <c r="E12" i="45"/>
  <c r="O11" i="45"/>
  <c r="H11" i="45"/>
  <c r="E11" i="45"/>
  <c r="S10" i="45"/>
  <c r="R10" i="45"/>
  <c r="R8" i="45" s="1"/>
  <c r="Q10" i="45"/>
  <c r="Q8" i="45" s="1"/>
  <c r="P10" i="45"/>
  <c r="P8" i="45" s="1"/>
  <c r="N10" i="45"/>
  <c r="M10" i="45"/>
  <c r="L10" i="45"/>
  <c r="L8" i="45" s="1"/>
  <c r="K10" i="45"/>
  <c r="K8" i="45" s="1"/>
  <c r="J10" i="45"/>
  <c r="J8" i="45" s="1"/>
  <c r="I10" i="45"/>
  <c r="I8" i="45" s="1"/>
  <c r="G10" i="45"/>
  <c r="F10" i="45"/>
  <c r="H9" i="45"/>
  <c r="E9" i="45"/>
  <c r="D9" i="45" s="1"/>
  <c r="S8" i="45"/>
  <c r="N8" i="45"/>
  <c r="M8" i="45"/>
  <c r="G8" i="45"/>
  <c r="F8" i="45"/>
  <c r="D107" i="45" l="1"/>
  <c r="D143" i="45"/>
  <c r="D21" i="45"/>
  <c r="D32" i="45"/>
  <c r="D68" i="45"/>
  <c r="D104" i="45"/>
  <c r="D42" i="45"/>
  <c r="D50" i="45"/>
  <c r="D140" i="45"/>
  <c r="D11" i="45"/>
  <c r="D10" i="45" s="1"/>
  <c r="D29" i="45"/>
  <c r="D39" i="45"/>
  <c r="D57" i="45"/>
  <c r="D101" i="45"/>
  <c r="D137" i="45"/>
  <c r="D60" i="45"/>
  <c r="D36" i="45"/>
  <c r="D54" i="45"/>
  <c r="D95" i="45"/>
  <c r="D131" i="45"/>
  <c r="D26" i="45"/>
  <c r="D15" i="45"/>
  <c r="D44" i="45"/>
  <c r="D62" i="45"/>
  <c r="D92" i="45"/>
  <c r="D128" i="45"/>
  <c r="D23" i="45"/>
  <c r="H10" i="45"/>
  <c r="H8" i="45" s="1"/>
  <c r="D12" i="45"/>
  <c r="D48" i="45"/>
  <c r="D66" i="45"/>
  <c r="O10" i="45"/>
  <c r="O8" i="45" s="1"/>
  <c r="D27" i="45"/>
  <c r="D38" i="45"/>
  <c r="D56" i="45"/>
  <c r="D80" i="45"/>
  <c r="D116" i="45"/>
  <c r="D17" i="45"/>
  <c r="D45" i="45"/>
  <c r="D63" i="45"/>
  <c r="D77" i="45"/>
  <c r="D113" i="45"/>
  <c r="E10" i="45"/>
  <c r="E8" i="45" s="1"/>
  <c r="D8" i="45" l="1"/>
  <c r="R8" i="44" l="1"/>
  <c r="E9" i="44"/>
  <c r="P9" i="44"/>
  <c r="L9" i="44" s="1"/>
  <c r="F10" i="44"/>
  <c r="F8" i="44" s="1"/>
  <c r="E8" i="44" s="1"/>
  <c r="G10" i="44"/>
  <c r="G8" i="44" s="1"/>
  <c r="I10" i="44"/>
  <c r="I8" i="44" s="1"/>
  <c r="J10" i="44"/>
  <c r="J8" i="44" s="1"/>
  <c r="K10" i="44"/>
  <c r="K8" i="44" s="1"/>
  <c r="M10" i="44"/>
  <c r="M8" i="44" s="1"/>
  <c r="L8" i="44" s="1"/>
  <c r="N10" i="44"/>
  <c r="N8" i="44" s="1"/>
  <c r="O10" i="44"/>
  <c r="O8" i="44" s="1"/>
  <c r="P10" i="44"/>
  <c r="P8" i="44" s="1"/>
  <c r="Q10" i="44"/>
  <c r="Q8" i="44" s="1"/>
  <c r="R10" i="44"/>
  <c r="S10" i="44"/>
  <c r="S8" i="44" s="1"/>
  <c r="E11" i="44"/>
  <c r="D11" i="44" s="1"/>
  <c r="H11" i="44"/>
  <c r="L11" i="44"/>
  <c r="E12" i="44"/>
  <c r="D12" i="44" s="1"/>
  <c r="H12" i="44"/>
  <c r="L12" i="44"/>
  <c r="E13" i="44"/>
  <c r="H13" i="44"/>
  <c r="L13" i="44"/>
  <c r="D13" i="44" s="1"/>
  <c r="E14" i="44"/>
  <c r="D14" i="44" s="1"/>
  <c r="H14" i="44"/>
  <c r="L14" i="44"/>
  <c r="E15" i="44"/>
  <c r="H15" i="44"/>
  <c r="D15" i="44" s="1"/>
  <c r="L15" i="44"/>
  <c r="E16" i="44"/>
  <c r="H16" i="44"/>
  <c r="L16" i="44"/>
  <c r="D16" i="44" s="1"/>
  <c r="E17" i="44"/>
  <c r="D17" i="44" s="1"/>
  <c r="H17" i="44"/>
  <c r="L17" i="44"/>
  <c r="E18" i="44"/>
  <c r="D18" i="44" s="1"/>
  <c r="H18" i="44"/>
  <c r="L18" i="44"/>
  <c r="E19" i="44"/>
  <c r="H19" i="44"/>
  <c r="L19" i="44"/>
  <c r="D19" i="44" s="1"/>
  <c r="E20" i="44"/>
  <c r="D20" i="44" s="1"/>
  <c r="H20" i="44"/>
  <c r="L20" i="44"/>
  <c r="E21" i="44"/>
  <c r="D21" i="44" s="1"/>
  <c r="H21" i="44"/>
  <c r="L21" i="44"/>
  <c r="E22" i="44"/>
  <c r="H22" i="44"/>
  <c r="L22" i="44"/>
  <c r="D22" i="44" s="1"/>
  <c r="E23" i="44"/>
  <c r="D23" i="44" s="1"/>
  <c r="H23" i="44"/>
  <c r="L23" i="44"/>
  <c r="E24" i="44"/>
  <c r="H24" i="44"/>
  <c r="D24" i="44" s="1"/>
  <c r="L24" i="44"/>
  <c r="E25" i="44"/>
  <c r="H25" i="44"/>
  <c r="L25" i="44"/>
  <c r="D25" i="44" s="1"/>
  <c r="E26" i="44"/>
  <c r="D26" i="44" s="1"/>
  <c r="H26" i="44"/>
  <c r="L26" i="44"/>
  <c r="E27" i="44"/>
  <c r="H27" i="44"/>
  <c r="D27" i="44" s="1"/>
  <c r="L27" i="44"/>
  <c r="E28" i="44"/>
  <c r="H28" i="44"/>
  <c r="L28" i="44"/>
  <c r="D28" i="44" s="1"/>
  <c r="E29" i="44"/>
  <c r="D29" i="44" s="1"/>
  <c r="H29" i="44"/>
  <c r="L29" i="44"/>
  <c r="E30" i="44"/>
  <c r="H30" i="44"/>
  <c r="D30" i="44" s="1"/>
  <c r="L30" i="44"/>
  <c r="E31" i="44"/>
  <c r="H31" i="44"/>
  <c r="L31" i="44"/>
  <c r="D31" i="44" s="1"/>
  <c r="E32" i="44"/>
  <c r="D32" i="44" s="1"/>
  <c r="H32" i="44"/>
  <c r="L32" i="44"/>
  <c r="E33" i="44"/>
  <c r="H33" i="44"/>
  <c r="D33" i="44" s="1"/>
  <c r="L33" i="44"/>
  <c r="E34" i="44"/>
  <c r="H34" i="44"/>
  <c r="L34" i="44"/>
  <c r="D34" i="44" s="1"/>
  <c r="E35" i="44"/>
  <c r="D35" i="44" s="1"/>
  <c r="H35" i="44"/>
  <c r="L35" i="44"/>
  <c r="E36" i="44"/>
  <c r="H36" i="44"/>
  <c r="D36" i="44" s="1"/>
  <c r="L36" i="44"/>
  <c r="E37" i="44"/>
  <c r="H37" i="44"/>
  <c r="L37" i="44"/>
  <c r="D37" i="44" s="1"/>
  <c r="E38" i="44"/>
  <c r="D38" i="44" s="1"/>
  <c r="H38" i="44"/>
  <c r="L38" i="44"/>
  <c r="E39" i="44"/>
  <c r="H39" i="44"/>
  <c r="D39" i="44" s="1"/>
  <c r="L39" i="44"/>
  <c r="E40" i="44"/>
  <c r="H40" i="44"/>
  <c r="L40" i="44"/>
  <c r="D40" i="44" s="1"/>
  <c r="E41" i="44"/>
  <c r="D41" i="44" s="1"/>
  <c r="H41" i="44"/>
  <c r="L41" i="44"/>
  <c r="E42" i="44"/>
  <c r="D42" i="44" s="1"/>
  <c r="H42" i="44"/>
  <c r="L42" i="44"/>
  <c r="E43" i="44"/>
  <c r="H43" i="44"/>
  <c r="L43" i="44"/>
  <c r="D43" i="44" s="1"/>
  <c r="E44" i="44"/>
  <c r="D44" i="44" s="1"/>
  <c r="H44" i="44"/>
  <c r="L44" i="44"/>
  <c r="E45" i="44"/>
  <c r="D45" i="44" s="1"/>
  <c r="H45" i="44"/>
  <c r="L45" i="44"/>
  <c r="E46" i="44"/>
  <c r="H46" i="44"/>
  <c r="L46" i="44"/>
  <c r="D46" i="44" s="1"/>
  <c r="E47" i="44"/>
  <c r="D47" i="44" s="1"/>
  <c r="H47" i="44"/>
  <c r="L47" i="44"/>
  <c r="E48" i="44"/>
  <c r="D48" i="44" s="1"/>
  <c r="H48" i="44"/>
  <c r="L48" i="44"/>
  <c r="E49" i="44"/>
  <c r="H49" i="44"/>
  <c r="L49" i="44"/>
  <c r="D49" i="44" s="1"/>
  <c r="E50" i="44"/>
  <c r="D50" i="44" s="1"/>
  <c r="H50" i="44"/>
  <c r="L50" i="44"/>
  <c r="E51" i="44"/>
  <c r="D51" i="44" s="1"/>
  <c r="H51" i="44"/>
  <c r="L51" i="44"/>
  <c r="E52" i="44"/>
  <c r="H52" i="44"/>
  <c r="L52" i="44"/>
  <c r="D52" i="44" s="1"/>
  <c r="E53" i="44"/>
  <c r="D53" i="44" s="1"/>
  <c r="H53" i="44"/>
  <c r="L53" i="44"/>
  <c r="E54" i="44"/>
  <c r="D54" i="44" s="1"/>
  <c r="H54" i="44"/>
  <c r="L54" i="44"/>
  <c r="E55" i="44"/>
  <c r="H55" i="44"/>
  <c r="L55" i="44"/>
  <c r="D55" i="44" s="1"/>
  <c r="E56" i="44"/>
  <c r="D56" i="44" s="1"/>
  <c r="H56" i="44"/>
  <c r="L56" i="44"/>
  <c r="E57" i="44"/>
  <c r="D57" i="44" s="1"/>
  <c r="H57" i="44"/>
  <c r="L57" i="44"/>
  <c r="E58" i="44"/>
  <c r="H58" i="44"/>
  <c r="L58" i="44"/>
  <c r="D58" i="44" s="1"/>
  <c r="E59" i="44"/>
  <c r="D59" i="44" s="1"/>
  <c r="H59" i="44"/>
  <c r="L59" i="44"/>
  <c r="E60" i="44"/>
  <c r="D60" i="44" s="1"/>
  <c r="H60" i="44"/>
  <c r="L60" i="44"/>
  <c r="E61" i="44"/>
  <c r="H61" i="44"/>
  <c r="L61" i="44"/>
  <c r="D61" i="44" s="1"/>
  <c r="E62" i="44"/>
  <c r="D62" i="44" s="1"/>
  <c r="H62" i="44"/>
  <c r="L62" i="44"/>
  <c r="E63" i="44"/>
  <c r="D63" i="44" s="1"/>
  <c r="H63" i="44"/>
  <c r="L63" i="44"/>
  <c r="E64" i="44"/>
  <c r="H64" i="44"/>
  <c r="L64" i="44"/>
  <c r="E65" i="44"/>
  <c r="H65" i="44"/>
  <c r="L65" i="44"/>
  <c r="D65" i="44" s="1"/>
  <c r="E66" i="44"/>
  <c r="H66" i="44"/>
  <c r="L66" i="44"/>
  <c r="E67" i="44"/>
  <c r="D67" i="44" s="1"/>
  <c r="H67" i="44"/>
  <c r="L67" i="44"/>
  <c r="E68" i="44"/>
  <c r="H68" i="44"/>
  <c r="L68" i="44"/>
  <c r="E69" i="44"/>
  <c r="D69" i="44" s="1"/>
  <c r="H69" i="44"/>
  <c r="L69" i="44"/>
  <c r="E70" i="44"/>
  <c r="H70" i="44"/>
  <c r="L70" i="44"/>
  <c r="D70" i="44" s="1"/>
  <c r="E71" i="44"/>
  <c r="H71" i="44"/>
  <c r="L71" i="44"/>
  <c r="D71" i="44" s="1"/>
  <c r="E72" i="44"/>
  <c r="H72" i="44"/>
  <c r="L72" i="44"/>
  <c r="D72" i="44" s="1"/>
  <c r="E73" i="44"/>
  <c r="H73" i="44"/>
  <c r="L73" i="44"/>
  <c r="D73" i="44" s="1"/>
  <c r="E74" i="44"/>
  <c r="H74" i="44"/>
  <c r="L74" i="44"/>
  <c r="E75" i="44"/>
  <c r="D75" i="44" s="1"/>
  <c r="H75" i="44"/>
  <c r="L75" i="44"/>
  <c r="E76" i="44"/>
  <c r="H76" i="44"/>
  <c r="L76" i="44"/>
  <c r="E77" i="44"/>
  <c r="D77" i="44" s="1"/>
  <c r="H77" i="44"/>
  <c r="L77" i="44"/>
  <c r="E78" i="44"/>
  <c r="H78" i="44"/>
  <c r="L78" i="44"/>
  <c r="D78" i="44" s="1"/>
  <c r="E79" i="44"/>
  <c r="D79" i="44" s="1"/>
  <c r="H79" i="44"/>
  <c r="L79" i="44"/>
  <c r="E80" i="44"/>
  <c r="H80" i="44"/>
  <c r="L80" i="44"/>
  <c r="D80" i="44" s="1"/>
  <c r="D81" i="44"/>
  <c r="E81" i="44"/>
  <c r="H81" i="44"/>
  <c r="L81" i="44"/>
  <c r="E82" i="44"/>
  <c r="H82" i="44"/>
  <c r="L82" i="44"/>
  <c r="D83" i="44"/>
  <c r="E83" i="44"/>
  <c r="H83" i="44"/>
  <c r="L83" i="44"/>
  <c r="E84" i="44"/>
  <c r="H84" i="44"/>
  <c r="L84" i="44"/>
  <c r="E85" i="44"/>
  <c r="D85" i="44" s="1"/>
  <c r="H85" i="44"/>
  <c r="L85" i="44"/>
  <c r="E86" i="44"/>
  <c r="H86" i="44"/>
  <c r="L86" i="44"/>
  <c r="E87" i="44"/>
  <c r="D87" i="44" s="1"/>
  <c r="H87" i="44"/>
  <c r="L87" i="44"/>
  <c r="E88" i="44"/>
  <c r="H88" i="44"/>
  <c r="L88" i="44"/>
  <c r="E89" i="44"/>
  <c r="H89" i="44"/>
  <c r="L89" i="44"/>
  <c r="D89" i="44" s="1"/>
  <c r="E90" i="44"/>
  <c r="H90" i="44"/>
  <c r="L90" i="44"/>
  <c r="E91" i="44"/>
  <c r="D91" i="44" s="1"/>
  <c r="H91" i="44"/>
  <c r="L91" i="44"/>
  <c r="E92" i="44"/>
  <c r="H92" i="44"/>
  <c r="L92" i="44"/>
  <c r="E93" i="44"/>
  <c r="D93" i="44" s="1"/>
  <c r="H93" i="44"/>
  <c r="L93" i="44"/>
  <c r="E94" i="44"/>
  <c r="H94" i="44"/>
  <c r="L94" i="44"/>
  <c r="D94" i="44" s="1"/>
  <c r="E95" i="44"/>
  <c r="H95" i="44"/>
  <c r="L95" i="44"/>
  <c r="D95" i="44" s="1"/>
  <c r="E96" i="44"/>
  <c r="H96" i="44"/>
  <c r="L96" i="44"/>
  <c r="D96" i="44" s="1"/>
  <c r="E97" i="44"/>
  <c r="D97" i="44" s="1"/>
  <c r="H97" i="44"/>
  <c r="L97" i="44"/>
  <c r="E98" i="44"/>
  <c r="H98" i="44"/>
  <c r="L98" i="44"/>
  <c r="E99" i="44"/>
  <c r="D99" i="44" s="1"/>
  <c r="H99" i="44"/>
  <c r="L99" i="44"/>
  <c r="E100" i="44"/>
  <c r="H100" i="44"/>
  <c r="L100" i="44"/>
  <c r="E101" i="44"/>
  <c r="D101" i="44" s="1"/>
  <c r="H101" i="44"/>
  <c r="L101" i="44"/>
  <c r="E102" i="44"/>
  <c r="H102" i="44"/>
  <c r="L102" i="44"/>
  <c r="D102" i="44" s="1"/>
  <c r="E103" i="44"/>
  <c r="D103" i="44" s="1"/>
  <c r="H103" i="44"/>
  <c r="L103" i="44"/>
  <c r="E104" i="44"/>
  <c r="H104" i="44"/>
  <c r="L104" i="44"/>
  <c r="D104" i="44" s="1"/>
  <c r="D105" i="44"/>
  <c r="E105" i="44"/>
  <c r="H105" i="44"/>
  <c r="L105" i="44"/>
  <c r="E106" i="44"/>
  <c r="H106" i="44"/>
  <c r="L106" i="44"/>
  <c r="D107" i="44"/>
  <c r="E107" i="44"/>
  <c r="H107" i="44"/>
  <c r="L107" i="44"/>
  <c r="E108" i="44"/>
  <c r="H108" i="44"/>
  <c r="L108" i="44"/>
  <c r="E109" i="44"/>
  <c r="H109" i="44"/>
  <c r="D109" i="44" s="1"/>
  <c r="L109" i="44"/>
  <c r="E110" i="44"/>
  <c r="H110" i="44"/>
  <c r="L110" i="44"/>
  <c r="E111" i="44"/>
  <c r="D111" i="44" s="1"/>
  <c r="H111" i="44"/>
  <c r="L111" i="44"/>
  <c r="E112" i="44"/>
  <c r="H112" i="44"/>
  <c r="L112" i="44"/>
  <c r="E113" i="44"/>
  <c r="H113" i="44"/>
  <c r="D113" i="44" s="1"/>
  <c r="L113" i="44"/>
  <c r="E114" i="44"/>
  <c r="H114" i="44"/>
  <c r="L114" i="44"/>
  <c r="D114" i="44" s="1"/>
  <c r="E115" i="44"/>
  <c r="D115" i="44" s="1"/>
  <c r="H115" i="44"/>
  <c r="L115" i="44"/>
  <c r="E116" i="44"/>
  <c r="H116" i="44"/>
  <c r="L116" i="44"/>
  <c r="E117" i="44"/>
  <c r="D117" i="44" s="1"/>
  <c r="H117" i="44"/>
  <c r="L117" i="44"/>
  <c r="E118" i="44"/>
  <c r="H118" i="44"/>
  <c r="L118" i="44"/>
  <c r="D118" i="44" s="1"/>
  <c r="E119" i="44"/>
  <c r="H119" i="44"/>
  <c r="L119" i="44"/>
  <c r="D119" i="44" s="1"/>
  <c r="E120" i="44"/>
  <c r="H120" i="44"/>
  <c r="L120" i="44"/>
  <c r="D120" i="44" s="1"/>
  <c r="E121" i="44"/>
  <c r="D121" i="44" s="1"/>
  <c r="H121" i="44"/>
  <c r="L121" i="44"/>
  <c r="E122" i="44"/>
  <c r="H122" i="44"/>
  <c r="L122" i="44"/>
  <c r="E123" i="44"/>
  <c r="D123" i="44" s="1"/>
  <c r="H123" i="44"/>
  <c r="L123" i="44"/>
  <c r="E124" i="44"/>
  <c r="H124" i="44"/>
  <c r="L124" i="44"/>
  <c r="E125" i="44"/>
  <c r="D125" i="44" s="1"/>
  <c r="H125" i="44"/>
  <c r="L125" i="44"/>
  <c r="E126" i="44"/>
  <c r="H126" i="44"/>
  <c r="L126" i="44"/>
  <c r="D126" i="44" s="1"/>
  <c r="E127" i="44"/>
  <c r="D127" i="44" s="1"/>
  <c r="H127" i="44"/>
  <c r="L127" i="44"/>
  <c r="E128" i="44"/>
  <c r="H128" i="44"/>
  <c r="L128" i="44"/>
  <c r="D128" i="44" s="1"/>
  <c r="D129" i="44"/>
  <c r="E129" i="44"/>
  <c r="H129" i="44"/>
  <c r="L129" i="44"/>
  <c r="E130" i="44"/>
  <c r="H130" i="44"/>
  <c r="L130" i="44"/>
  <c r="D130" i="44" s="1"/>
  <c r="D131" i="44"/>
  <c r="E131" i="44"/>
  <c r="H131" i="44"/>
  <c r="L131" i="44"/>
  <c r="E132" i="44"/>
  <c r="H132" i="44"/>
  <c r="L132" i="44"/>
  <c r="E133" i="44"/>
  <c r="H133" i="44"/>
  <c r="D133" i="44" s="1"/>
  <c r="L133" i="44"/>
  <c r="E134" i="44"/>
  <c r="H134" i="44"/>
  <c r="L134" i="44"/>
  <c r="E135" i="44"/>
  <c r="D135" i="44" s="1"/>
  <c r="H135" i="44"/>
  <c r="L135" i="44"/>
  <c r="E136" i="44"/>
  <c r="H136" i="44"/>
  <c r="L136" i="44"/>
  <c r="E137" i="44"/>
  <c r="H137" i="44"/>
  <c r="D137" i="44" s="1"/>
  <c r="L137" i="44"/>
  <c r="E138" i="44"/>
  <c r="H138" i="44"/>
  <c r="L138" i="44"/>
  <c r="D138" i="44" s="1"/>
  <c r="E139" i="44"/>
  <c r="D139" i="44" s="1"/>
  <c r="H139" i="44"/>
  <c r="L139" i="44"/>
  <c r="E140" i="44"/>
  <c r="H140" i="44"/>
  <c r="L140" i="44"/>
  <c r="E141" i="44"/>
  <c r="D141" i="44" s="1"/>
  <c r="H141" i="44"/>
  <c r="L141" i="44"/>
  <c r="E142" i="44"/>
  <c r="H142" i="44"/>
  <c r="L142" i="44"/>
  <c r="D142" i="44" s="1"/>
  <c r="E143" i="44"/>
  <c r="H143" i="44"/>
  <c r="L143" i="44"/>
  <c r="D143" i="44" s="1"/>
  <c r="E144" i="44"/>
  <c r="H144" i="44"/>
  <c r="L144" i="44"/>
  <c r="D144" i="44" s="1"/>
  <c r="E145" i="44"/>
  <c r="D145" i="44" s="1"/>
  <c r="H145" i="44"/>
  <c r="L145" i="44"/>
  <c r="E146" i="44"/>
  <c r="H146" i="44"/>
  <c r="L146" i="44"/>
  <c r="E147" i="44"/>
  <c r="D147" i="44" s="1"/>
  <c r="H147" i="44"/>
  <c r="L147" i="44"/>
  <c r="E148" i="44"/>
  <c r="H148" i="44"/>
  <c r="L148" i="44"/>
  <c r="D106" i="44" l="1"/>
  <c r="D82" i="44"/>
  <c r="D140" i="44"/>
  <c r="D116" i="44"/>
  <c r="D92" i="44"/>
  <c r="D68" i="44"/>
  <c r="E10" i="44"/>
  <c r="D136" i="44"/>
  <c r="D112" i="44"/>
  <c r="D88" i="44"/>
  <c r="D64" i="44"/>
  <c r="H8" i="44"/>
  <c r="D8" i="44" s="1"/>
  <c r="D146" i="44"/>
  <c r="D122" i="44"/>
  <c r="D98" i="44"/>
  <c r="D74" i="44"/>
  <c r="D132" i="44"/>
  <c r="D108" i="44"/>
  <c r="D84" i="44"/>
  <c r="D9" i="44"/>
  <c r="D90" i="44"/>
  <c r="D66" i="44"/>
  <c r="D124" i="44"/>
  <c r="D100" i="44"/>
  <c r="D76" i="44"/>
  <c r="D148" i="44"/>
  <c r="D134" i="44"/>
  <c r="D110" i="44"/>
  <c r="D86" i="44"/>
  <c r="L10" i="44"/>
  <c r="D10" i="44" s="1"/>
  <c r="H10" i="44"/>
  <c r="H43" i="41" l="1"/>
  <c r="H44" i="41"/>
  <c r="H45" i="41"/>
  <c r="H46" i="41"/>
  <c r="H47" i="41"/>
  <c r="H48" i="41"/>
  <c r="H49" i="41"/>
  <c r="H50" i="41"/>
  <c r="H51" i="41"/>
  <c r="H52" i="41"/>
  <c r="H53" i="41"/>
  <c r="H54" i="41"/>
  <c r="H55" i="41"/>
  <c r="H15" i="41"/>
  <c r="L7" i="41"/>
  <c r="P95" i="43"/>
  <c r="K95" i="43"/>
  <c r="G95" i="43"/>
  <c r="P94" i="43"/>
  <c r="K94" i="43"/>
  <c r="G94" i="43"/>
  <c r="P93" i="43"/>
  <c r="G93" i="43"/>
  <c r="K93" i="43" s="1"/>
  <c r="P92" i="43"/>
  <c r="G92" i="43"/>
  <c r="K92" i="43" s="1"/>
  <c r="P91" i="43"/>
  <c r="K91" i="43"/>
  <c r="G91" i="43"/>
  <c r="P90" i="43"/>
  <c r="K90" i="43"/>
  <c r="G90" i="43"/>
  <c r="Y89" i="43"/>
  <c r="P89" i="43"/>
  <c r="G89" i="43"/>
  <c r="P88" i="43"/>
  <c r="G88" i="43"/>
  <c r="K88" i="43" s="1"/>
  <c r="P87" i="43"/>
  <c r="K87" i="43"/>
  <c r="G87" i="43"/>
  <c r="P86" i="43"/>
  <c r="K86" i="43"/>
  <c r="G86" i="43"/>
  <c r="P85" i="43"/>
  <c r="G85" i="43"/>
  <c r="K85" i="43" s="1"/>
  <c r="P84" i="43"/>
  <c r="G84" i="43"/>
  <c r="K84" i="43" s="1"/>
  <c r="P83" i="43"/>
  <c r="K83" i="43"/>
  <c r="G83" i="43"/>
  <c r="P82" i="43"/>
  <c r="K82" i="43"/>
  <c r="G82" i="43"/>
  <c r="P81" i="43"/>
  <c r="G81" i="43"/>
  <c r="K81" i="43" s="1"/>
  <c r="P80" i="43"/>
  <c r="G80" i="43"/>
  <c r="K80" i="43" s="1"/>
  <c r="P79" i="43"/>
  <c r="K79" i="43"/>
  <c r="G79" i="43"/>
  <c r="P78" i="43"/>
  <c r="K78" i="43"/>
  <c r="G78" i="43"/>
  <c r="P77" i="43"/>
  <c r="G77" i="43"/>
  <c r="K77" i="43" s="1"/>
  <c r="P76" i="43"/>
  <c r="G76" i="43"/>
  <c r="K76" i="43" s="1"/>
  <c r="P75" i="43"/>
  <c r="K75" i="43"/>
  <c r="G75" i="43"/>
  <c r="P74" i="43"/>
  <c r="K74" i="43"/>
  <c r="G74" i="43"/>
  <c r="P73" i="43"/>
  <c r="G73" i="43"/>
  <c r="K73" i="43" s="1"/>
  <c r="P72" i="43"/>
  <c r="G72" i="43"/>
  <c r="K72" i="43" s="1"/>
  <c r="P71" i="43"/>
  <c r="K71" i="43"/>
  <c r="G71" i="43"/>
  <c r="P70" i="43"/>
  <c r="K70" i="43"/>
  <c r="G70" i="43"/>
  <c r="P69" i="43"/>
  <c r="G69" i="43"/>
  <c r="K69" i="43" s="1"/>
  <c r="P68" i="43"/>
  <c r="G68" i="43"/>
  <c r="K68" i="43" s="1"/>
  <c r="P67" i="43"/>
  <c r="K67" i="43"/>
  <c r="G67" i="43"/>
  <c r="P66" i="43"/>
  <c r="K66" i="43"/>
  <c r="G66" i="43"/>
  <c r="P65" i="43"/>
  <c r="G65" i="43"/>
  <c r="K65" i="43" s="1"/>
  <c r="P64" i="43"/>
  <c r="G64" i="43"/>
  <c r="K64" i="43" s="1"/>
  <c r="P63" i="43"/>
  <c r="K63" i="43"/>
  <c r="G63" i="43"/>
  <c r="P62" i="43"/>
  <c r="K62" i="43"/>
  <c r="G62" i="43"/>
  <c r="P61" i="43"/>
  <c r="G61" i="43"/>
  <c r="K61" i="43" s="1"/>
  <c r="P60" i="43"/>
  <c r="G60" i="43"/>
  <c r="K60" i="43" s="1"/>
  <c r="P59" i="43"/>
  <c r="K59" i="43"/>
  <c r="G59" i="43"/>
  <c r="P58" i="43"/>
  <c r="K58" i="43"/>
  <c r="G58" i="43"/>
  <c r="P57" i="43"/>
  <c r="G57" i="43"/>
  <c r="K57" i="43" s="1"/>
  <c r="P56" i="43"/>
  <c r="G56" i="43"/>
  <c r="K56" i="43" s="1"/>
  <c r="P55" i="43"/>
  <c r="K55" i="43"/>
  <c r="G55" i="43"/>
  <c r="P54" i="43"/>
  <c r="K54" i="43"/>
  <c r="G54" i="43"/>
  <c r="P53" i="43"/>
  <c r="G53" i="43"/>
  <c r="K53" i="43" s="1"/>
  <c r="P52" i="43"/>
  <c r="G52" i="43"/>
  <c r="K52" i="43" s="1"/>
  <c r="P51" i="43"/>
  <c r="K51" i="43"/>
  <c r="G51" i="43"/>
  <c r="P50" i="43"/>
  <c r="K50" i="43"/>
  <c r="G50" i="43"/>
  <c r="P49" i="43"/>
  <c r="G49" i="43"/>
  <c r="K49" i="43" s="1"/>
  <c r="P48" i="43"/>
  <c r="G48" i="43"/>
  <c r="K48" i="43" s="1"/>
  <c r="P47" i="43"/>
  <c r="K47" i="43"/>
  <c r="G47" i="43"/>
  <c r="P46" i="43"/>
  <c r="K46" i="43"/>
  <c r="G46" i="43"/>
  <c r="P45" i="43"/>
  <c r="G45" i="43"/>
  <c r="K45" i="43" s="1"/>
  <c r="P44" i="43"/>
  <c r="G44" i="43"/>
  <c r="K44" i="43" s="1"/>
  <c r="P43" i="43"/>
  <c r="K43" i="43"/>
  <c r="G43" i="43"/>
  <c r="P42" i="43"/>
  <c r="K42" i="43"/>
  <c r="G42" i="43"/>
  <c r="P41" i="43"/>
  <c r="G41" i="43"/>
  <c r="K41" i="43" s="1"/>
  <c r="P40" i="43"/>
  <c r="G40" i="43"/>
  <c r="K40" i="43" s="1"/>
  <c r="P39" i="43"/>
  <c r="K39" i="43"/>
  <c r="G39" i="43"/>
  <c r="P38" i="43"/>
  <c r="K38" i="43"/>
  <c r="G38" i="43"/>
  <c r="P37" i="43"/>
  <c r="G37" i="43"/>
  <c r="K37" i="43" s="1"/>
  <c r="P36" i="43"/>
  <c r="G36" i="43"/>
  <c r="K36" i="43" s="1"/>
  <c r="P35" i="43"/>
  <c r="J35" i="43"/>
  <c r="H35" i="43"/>
  <c r="G35" i="43"/>
  <c r="K35" i="43" s="1"/>
  <c r="P34" i="43"/>
  <c r="G34" i="43"/>
  <c r="K34" i="43" s="1"/>
  <c r="P33" i="43"/>
  <c r="G33" i="43"/>
  <c r="K33" i="43" s="1"/>
  <c r="P32" i="43"/>
  <c r="K32" i="43"/>
  <c r="G32" i="43"/>
  <c r="P31" i="43"/>
  <c r="G31" i="43"/>
  <c r="K31" i="43" s="1"/>
  <c r="P30" i="43"/>
  <c r="G30" i="43"/>
  <c r="K30" i="43" s="1"/>
  <c r="P29" i="43"/>
  <c r="G29" i="43"/>
  <c r="K29" i="43" s="1"/>
  <c r="P28" i="43"/>
  <c r="K28" i="43"/>
  <c r="G28" i="43"/>
  <c r="P27" i="43"/>
  <c r="G27" i="43"/>
  <c r="K27" i="43" s="1"/>
  <c r="P26" i="43"/>
  <c r="G26" i="43"/>
  <c r="K26" i="43" s="1"/>
  <c r="P25" i="43"/>
  <c r="G25" i="43"/>
  <c r="K25" i="43" s="1"/>
  <c r="P24" i="43"/>
  <c r="K24" i="43"/>
  <c r="G24" i="43"/>
  <c r="P23" i="43"/>
  <c r="G23" i="43"/>
  <c r="K23" i="43" s="1"/>
  <c r="P22" i="43"/>
  <c r="G22" i="43"/>
  <c r="K22" i="43" s="1"/>
  <c r="P21" i="43"/>
  <c r="G21" i="43"/>
  <c r="K21" i="43" s="1"/>
  <c r="P20" i="43"/>
  <c r="K20" i="43"/>
  <c r="G20" i="43"/>
  <c r="P19" i="43"/>
  <c r="G19" i="43"/>
  <c r="K19" i="43" s="1"/>
  <c r="P18" i="43"/>
  <c r="G18" i="43"/>
  <c r="K18" i="43" s="1"/>
  <c r="P17" i="43"/>
  <c r="G17" i="43"/>
  <c r="K17" i="43" s="1"/>
  <c r="P16" i="43"/>
  <c r="K16" i="43"/>
  <c r="G16" i="43"/>
  <c r="P15" i="43"/>
  <c r="G15" i="43"/>
  <c r="K15" i="43" s="1"/>
  <c r="P14" i="43"/>
  <c r="G14" i="43"/>
  <c r="K14" i="43" s="1"/>
  <c r="P13" i="43"/>
  <c r="G13" i="43"/>
  <c r="K13" i="43" s="1"/>
  <c r="P12" i="43"/>
  <c r="K12" i="43"/>
  <c r="G12" i="43"/>
  <c r="P11" i="43"/>
  <c r="G11" i="43"/>
  <c r="K11" i="43" s="1"/>
  <c r="P10" i="43"/>
  <c r="G10" i="43"/>
  <c r="G8" i="43" s="1"/>
  <c r="G6" i="43" s="1"/>
  <c r="P9" i="43"/>
  <c r="P8" i="43" s="1"/>
  <c r="P6" i="43" s="1"/>
  <c r="G9" i="43"/>
  <c r="K9" i="43" s="1"/>
  <c r="Y8" i="43"/>
  <c r="X8" i="43"/>
  <c r="X6" i="43" s="1"/>
  <c r="W8" i="43"/>
  <c r="V8" i="43"/>
  <c r="U8" i="43"/>
  <c r="T8" i="43"/>
  <c r="T6" i="43" s="1"/>
  <c r="S8" i="43"/>
  <c r="S6" i="43" s="1"/>
  <c r="R8" i="43"/>
  <c r="Q8" i="43"/>
  <c r="Q6" i="43" s="1"/>
  <c r="O8" i="43"/>
  <c r="N8" i="43"/>
  <c r="M8" i="43"/>
  <c r="L8" i="43"/>
  <c r="L6" i="43" s="1"/>
  <c r="J8" i="43"/>
  <c r="J6" i="43" s="1"/>
  <c r="I8" i="43"/>
  <c r="H8" i="43"/>
  <c r="F8" i="43"/>
  <c r="F6" i="43" s="1"/>
  <c r="E8" i="43"/>
  <c r="E6" i="43" s="1"/>
  <c r="D8" i="43"/>
  <c r="D6" i="43" s="1"/>
  <c r="Y6" i="43"/>
  <c r="W6" i="43"/>
  <c r="V6" i="43"/>
  <c r="U6" i="43"/>
  <c r="R6" i="43"/>
  <c r="O6" i="43"/>
  <c r="N6" i="43"/>
  <c r="M6" i="43"/>
  <c r="I6" i="43"/>
  <c r="H6" i="43"/>
  <c r="K10" i="43" l="1"/>
  <c r="K8" i="43" s="1"/>
  <c r="K6" i="43" s="1"/>
  <c r="D7" i="42" l="1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F7" i="42"/>
  <c r="E7" i="42"/>
  <c r="E5" i="42" s="1"/>
  <c r="D5" i="42"/>
  <c r="F5" i="42"/>
  <c r="G7" i="42" l="1"/>
  <c r="G5" i="42" s="1"/>
  <c r="H42" i="41" l="1"/>
  <c r="H41" i="41"/>
  <c r="H40" i="41"/>
  <c r="H39" i="41"/>
  <c r="H38" i="41"/>
  <c r="H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4" i="41"/>
  <c r="H13" i="41"/>
  <c r="H12" i="41"/>
  <c r="H11" i="41"/>
  <c r="H10" i="41"/>
  <c r="H9" i="41"/>
  <c r="H8" i="41"/>
  <c r="K7" i="41"/>
  <c r="K5" i="41" s="1"/>
  <c r="J7" i="41"/>
  <c r="J5" i="41" s="1"/>
  <c r="I7" i="41"/>
  <c r="I5" i="41" s="1"/>
  <c r="G7" i="41"/>
  <c r="F7" i="41"/>
  <c r="F5" i="41" s="1"/>
  <c r="E7" i="41"/>
  <c r="E5" i="41" s="1"/>
  <c r="D7" i="41"/>
  <c r="L6" i="41"/>
  <c r="H6" i="41"/>
  <c r="L5" i="41"/>
  <c r="G5" i="41"/>
  <c r="D5" i="41"/>
  <c r="H7" i="41" l="1"/>
  <c r="H5" i="41" s="1"/>
  <c r="E7" i="7"/>
  <c r="G7" i="7"/>
  <c r="H7" i="7"/>
  <c r="I7" i="7"/>
  <c r="J7" i="7"/>
  <c r="K7" i="7"/>
  <c r="D7" i="7"/>
  <c r="E7" i="8"/>
  <c r="F7" i="8"/>
  <c r="G7" i="8"/>
  <c r="H7" i="8"/>
  <c r="I7" i="8"/>
  <c r="D7" i="8"/>
  <c r="I7" i="9"/>
  <c r="H7" i="9"/>
  <c r="G7" i="9"/>
  <c r="F7" i="9"/>
  <c r="E7" i="9"/>
  <c r="D7" i="9"/>
  <c r="E7" i="12"/>
  <c r="D7" i="12"/>
  <c r="E7" i="10"/>
  <c r="F7" i="10"/>
  <c r="G7" i="10"/>
  <c r="H7" i="10"/>
  <c r="I7" i="10"/>
  <c r="D7" i="10"/>
  <c r="T51" i="40" l="1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T50" i="40"/>
  <c r="S50" i="40"/>
  <c r="R50" i="40"/>
  <c r="Q50" i="40"/>
  <c r="P50" i="40"/>
  <c r="O50" i="40"/>
  <c r="N50" i="40"/>
  <c r="M50" i="40"/>
  <c r="L50" i="40"/>
  <c r="K50" i="40"/>
  <c r="J50" i="40"/>
  <c r="I50" i="40"/>
  <c r="H50" i="40"/>
  <c r="G50" i="40"/>
  <c r="F50" i="40"/>
  <c r="E50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T43" i="40"/>
  <c r="S43" i="40"/>
  <c r="R43" i="40"/>
  <c r="Q43" i="40"/>
  <c r="P43" i="40"/>
  <c r="O43" i="40"/>
  <c r="N43" i="40"/>
  <c r="M43" i="40"/>
  <c r="L43" i="40"/>
  <c r="K43" i="40"/>
  <c r="J43" i="40"/>
  <c r="I43" i="40"/>
  <c r="H43" i="40"/>
  <c r="G43" i="40"/>
  <c r="F43" i="40"/>
  <c r="E43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G42" i="40"/>
  <c r="F42" i="40"/>
  <c r="E42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F39" i="40"/>
  <c r="E39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T37" i="40"/>
  <c r="S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T34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T23" i="40"/>
  <c r="S23" i="40"/>
  <c r="R23" i="40"/>
  <c r="Q23" i="40"/>
  <c r="P23" i="40"/>
  <c r="O23" i="40"/>
  <c r="O21" i="40" s="1"/>
  <c r="N23" i="40"/>
  <c r="M23" i="40"/>
  <c r="L23" i="40"/>
  <c r="K23" i="40"/>
  <c r="J23" i="40"/>
  <c r="I23" i="40"/>
  <c r="H23" i="40"/>
  <c r="G23" i="40"/>
  <c r="F23" i="40"/>
  <c r="E23" i="40"/>
  <c r="T22" i="40"/>
  <c r="S22" i="40"/>
  <c r="S21" i="40" s="1"/>
  <c r="R22" i="40"/>
  <c r="R21" i="40" s="1"/>
  <c r="Q22" i="40"/>
  <c r="Q21" i="40" s="1"/>
  <c r="P22" i="40"/>
  <c r="P21" i="40" s="1"/>
  <c r="O22" i="40"/>
  <c r="N22" i="40"/>
  <c r="M22" i="40"/>
  <c r="L22" i="40"/>
  <c r="K22" i="40"/>
  <c r="K21" i="40" s="1"/>
  <c r="J22" i="40"/>
  <c r="I22" i="40"/>
  <c r="I21" i="40" s="1"/>
  <c r="H22" i="40"/>
  <c r="H21" i="40" s="1"/>
  <c r="G22" i="40"/>
  <c r="G21" i="40" s="1"/>
  <c r="F22" i="40"/>
  <c r="F21" i="40" s="1"/>
  <c r="E22" i="40"/>
  <c r="J21" i="40"/>
  <c r="T20" i="40"/>
  <c r="S20" i="40"/>
  <c r="S18" i="40" s="1"/>
  <c r="R20" i="40"/>
  <c r="R18" i="40" s="1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E18" i="40" s="1"/>
  <c r="T19" i="40"/>
  <c r="T18" i="40" s="1"/>
  <c r="S19" i="40"/>
  <c r="R19" i="40"/>
  <c r="Q19" i="40"/>
  <c r="Q18" i="40" s="1"/>
  <c r="P19" i="40"/>
  <c r="P18" i="40" s="1"/>
  <c r="O19" i="40"/>
  <c r="N19" i="40"/>
  <c r="M19" i="40"/>
  <c r="L19" i="40"/>
  <c r="L18" i="40" s="1"/>
  <c r="K19" i="40"/>
  <c r="K18" i="40" s="1"/>
  <c r="J19" i="40"/>
  <c r="J18" i="40" s="1"/>
  <c r="I19" i="40"/>
  <c r="I18" i="40" s="1"/>
  <c r="H19" i="40"/>
  <c r="H18" i="40" s="1"/>
  <c r="G19" i="40"/>
  <c r="F19" i="40"/>
  <c r="E19" i="40"/>
  <c r="N18" i="40"/>
  <c r="M18" i="40"/>
  <c r="F18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T12" i="40"/>
  <c r="T11" i="40" s="1"/>
  <c r="S12" i="40"/>
  <c r="S11" i="40" s="1"/>
  <c r="R12" i="40"/>
  <c r="R11" i="40" s="1"/>
  <c r="Q12" i="40"/>
  <c r="P12" i="40"/>
  <c r="O12" i="40"/>
  <c r="N12" i="40"/>
  <c r="M12" i="40"/>
  <c r="M11" i="40" s="1"/>
  <c r="L12" i="40"/>
  <c r="K12" i="40"/>
  <c r="J12" i="40"/>
  <c r="I12" i="40"/>
  <c r="H12" i="40"/>
  <c r="H11" i="40" s="1"/>
  <c r="G12" i="40"/>
  <c r="G11" i="40" s="1"/>
  <c r="F12" i="40"/>
  <c r="E12" i="40"/>
  <c r="E11" i="40" s="1"/>
  <c r="Q11" i="40"/>
  <c r="L11" i="40"/>
  <c r="K11" i="40"/>
  <c r="J11" i="40"/>
  <c r="I11" i="40"/>
  <c r="T10" i="40"/>
  <c r="T54" i="40" s="1"/>
  <c r="S10" i="40"/>
  <c r="S54" i="40" s="1"/>
  <c r="R10" i="40"/>
  <c r="R54" i="40" s="1"/>
  <c r="Q10" i="40"/>
  <c r="P10" i="40"/>
  <c r="O10" i="40"/>
  <c r="N10" i="40"/>
  <c r="M10" i="40"/>
  <c r="L10" i="40"/>
  <c r="K10" i="40"/>
  <c r="J10" i="40"/>
  <c r="I10" i="40"/>
  <c r="H10" i="40"/>
  <c r="G10" i="40"/>
  <c r="G54" i="40" s="1"/>
  <c r="F10" i="40"/>
  <c r="F54" i="40" s="1"/>
  <c r="E10" i="40"/>
  <c r="T9" i="40"/>
  <c r="S9" i="40"/>
  <c r="R9" i="40"/>
  <c r="Q9" i="40"/>
  <c r="P9" i="40"/>
  <c r="O9" i="40"/>
  <c r="N9" i="40"/>
  <c r="N8" i="40" s="1"/>
  <c r="M9" i="40"/>
  <c r="L9" i="40"/>
  <c r="L53" i="40" s="1"/>
  <c r="K9" i="40"/>
  <c r="K53" i="40" s="1"/>
  <c r="J9" i="40"/>
  <c r="J8" i="40" s="1"/>
  <c r="I9" i="40"/>
  <c r="H9" i="40"/>
  <c r="G9" i="40"/>
  <c r="F9" i="40"/>
  <c r="E9" i="40"/>
  <c r="P8" i="40"/>
  <c r="O8" i="40"/>
  <c r="M8" i="40"/>
  <c r="H8" i="40"/>
  <c r="G8" i="40"/>
  <c r="E8" i="40"/>
  <c r="J54" i="40" l="1"/>
  <c r="D47" i="40"/>
  <c r="D50" i="40"/>
  <c r="K54" i="40"/>
  <c r="S8" i="40"/>
  <c r="S52" i="40" s="1"/>
  <c r="L54" i="40"/>
  <c r="D35" i="40"/>
  <c r="F8" i="40"/>
  <c r="D49" i="40"/>
  <c r="D43" i="40"/>
  <c r="D31" i="40"/>
  <c r="Q53" i="40"/>
  <c r="R8" i="40"/>
  <c r="R52" i="40" s="1"/>
  <c r="N54" i="40"/>
  <c r="M21" i="40"/>
  <c r="D39" i="40"/>
  <c r="D48" i="40"/>
  <c r="S53" i="40"/>
  <c r="O54" i="40"/>
  <c r="O11" i="40"/>
  <c r="O52" i="40" s="1"/>
  <c r="N21" i="40"/>
  <c r="T53" i="40"/>
  <c r="P11" i="40"/>
  <c r="I53" i="40"/>
  <c r="E53" i="40"/>
  <c r="M53" i="40"/>
  <c r="D19" i="40"/>
  <c r="D51" i="40"/>
  <c r="K8" i="40"/>
  <c r="K52" i="40" s="1"/>
  <c r="L8" i="40"/>
  <c r="D17" i="40"/>
  <c r="T8" i="40"/>
  <c r="O53" i="40"/>
  <c r="G18" i="40"/>
  <c r="G52" i="40" s="1"/>
  <c r="O18" i="40"/>
  <c r="D24" i="40"/>
  <c r="G53" i="40"/>
  <c r="H53" i="40"/>
  <c r="P53" i="40"/>
  <c r="H54" i="40"/>
  <c r="P54" i="40"/>
  <c r="D15" i="40"/>
  <c r="L21" i="40"/>
  <c r="T21" i="40"/>
  <c r="I8" i="40"/>
  <c r="I52" i="40" s="1"/>
  <c r="Q8" i="40"/>
  <c r="Q52" i="40" s="1"/>
  <c r="D12" i="40"/>
  <c r="D13" i="40"/>
  <c r="D14" i="40"/>
  <c r="M54" i="40"/>
  <c r="D16" i="40"/>
  <c r="D22" i="40"/>
  <c r="D25" i="40"/>
  <c r="D26" i="40"/>
  <c r="D27" i="40"/>
  <c r="D29" i="40"/>
  <c r="D30" i="40"/>
  <c r="F52" i="40"/>
  <c r="P52" i="40"/>
  <c r="J52" i="40"/>
  <c r="F11" i="40"/>
  <c r="N11" i="40"/>
  <c r="D28" i="40"/>
  <c r="F53" i="40"/>
  <c r="N53" i="40"/>
  <c r="D32" i="40"/>
  <c r="D33" i="40"/>
  <c r="D34" i="40"/>
  <c r="D36" i="40"/>
  <c r="D37" i="40"/>
  <c r="D38" i="40"/>
  <c r="H52" i="40"/>
  <c r="D40" i="40"/>
  <c r="D41" i="40"/>
  <c r="D42" i="40"/>
  <c r="D44" i="40"/>
  <c r="D45" i="40"/>
  <c r="D46" i="40"/>
  <c r="M52" i="40"/>
  <c r="D8" i="40"/>
  <c r="D9" i="40"/>
  <c r="E54" i="40"/>
  <c r="D10" i="40"/>
  <c r="J53" i="40"/>
  <c r="R53" i="40"/>
  <c r="I54" i="40"/>
  <c r="Q54" i="40"/>
  <c r="D20" i="40"/>
  <c r="D23" i="40"/>
  <c r="E21" i="40"/>
  <c r="D21" i="40" s="1"/>
  <c r="F144" i="12"/>
  <c r="F136" i="12"/>
  <c r="F135" i="12"/>
  <c r="F134" i="12"/>
  <c r="G129" i="12"/>
  <c r="F129" i="12"/>
  <c r="F127" i="12"/>
  <c r="F106" i="12"/>
  <c r="F105" i="12"/>
  <c r="F104" i="12"/>
  <c r="F103" i="12"/>
  <c r="F101" i="12"/>
  <c r="F99" i="12"/>
  <c r="F98" i="12"/>
  <c r="F97" i="12"/>
  <c r="F96" i="12"/>
  <c r="F95" i="12"/>
  <c r="F83" i="12"/>
  <c r="G82" i="12"/>
  <c r="F82" i="12"/>
  <c r="F81" i="12"/>
  <c r="F80" i="12"/>
  <c r="F79" i="12"/>
  <c r="F78" i="12"/>
  <c r="F77" i="12"/>
  <c r="F69" i="12"/>
  <c r="F68" i="12"/>
  <c r="F67" i="12"/>
  <c r="F63" i="12"/>
  <c r="F57" i="12"/>
  <c r="F56" i="12"/>
  <c r="F55" i="12"/>
  <c r="F54" i="12"/>
  <c r="F53" i="12"/>
  <c r="F52" i="12"/>
  <c r="F49" i="12"/>
  <c r="F48" i="12"/>
  <c r="F47" i="12"/>
  <c r="F43" i="12"/>
  <c r="F41" i="12"/>
  <c r="F39" i="12"/>
  <c r="F38" i="12"/>
  <c r="F37" i="12"/>
  <c r="F36" i="12"/>
  <c r="G33" i="12"/>
  <c r="G7" i="12" s="1"/>
  <c r="F33" i="12"/>
  <c r="F32" i="12"/>
  <c r="F28" i="12"/>
  <c r="F27" i="12"/>
  <c r="F26" i="12"/>
  <c r="F25" i="12"/>
  <c r="F24" i="12"/>
  <c r="F23" i="12"/>
  <c r="F19" i="12"/>
  <c r="F16" i="12"/>
  <c r="F14" i="12"/>
  <c r="F13" i="12"/>
  <c r="F11" i="12"/>
  <c r="F10" i="12"/>
  <c r="F9" i="12"/>
  <c r="F8" i="12"/>
  <c r="E5" i="12"/>
  <c r="D5" i="12"/>
  <c r="D18" i="40" l="1"/>
  <c r="F7" i="12"/>
  <c r="N52" i="40"/>
  <c r="D53" i="40"/>
  <c r="L52" i="40"/>
  <c r="D11" i="40"/>
  <c r="E52" i="40"/>
  <c r="T52" i="40"/>
  <c r="D54" i="40"/>
  <c r="G5" i="12"/>
  <c r="F5" i="12"/>
  <c r="D88" i="39"/>
  <c r="L143" i="39"/>
  <c r="L146" i="39" s="1"/>
  <c r="K143" i="39"/>
  <c r="K146" i="39" s="1"/>
  <c r="J143" i="39"/>
  <c r="J146" i="39" s="1"/>
  <c r="I143" i="39"/>
  <c r="I146" i="39" s="1"/>
  <c r="H143" i="39"/>
  <c r="H146" i="39" s="1"/>
  <c r="G143" i="39"/>
  <c r="G146" i="39" s="1"/>
  <c r="F143" i="39"/>
  <c r="F146" i="39" s="1"/>
  <c r="E143" i="39"/>
  <c r="E146" i="39" s="1"/>
  <c r="D142" i="39"/>
  <c r="D136" i="39"/>
  <c r="D134" i="39"/>
  <c r="D133" i="39"/>
  <c r="D132" i="39"/>
  <c r="D131" i="39"/>
  <c r="D130" i="39"/>
  <c r="D129" i="39"/>
  <c r="D128" i="39"/>
  <c r="D127" i="39"/>
  <c r="D126" i="39"/>
  <c r="D125" i="39"/>
  <c r="D124" i="39"/>
  <c r="D123" i="39"/>
  <c r="D122" i="39"/>
  <c r="D120" i="39"/>
  <c r="D117" i="39"/>
  <c r="D116" i="39"/>
  <c r="D115" i="39"/>
  <c r="D113" i="39"/>
  <c r="D111" i="39"/>
  <c r="D109" i="39"/>
  <c r="D108" i="39"/>
  <c r="D107" i="39"/>
  <c r="D106" i="39"/>
  <c r="D104" i="39"/>
  <c r="D103" i="39"/>
  <c r="D102" i="39"/>
  <c r="D101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6" i="39"/>
  <c r="D85" i="39"/>
  <c r="D84" i="39"/>
  <c r="D83" i="39"/>
  <c r="D81" i="39"/>
  <c r="D80" i="39"/>
  <c r="D79" i="39"/>
  <c r="D78" i="39"/>
  <c r="D77" i="39"/>
  <c r="D76" i="39"/>
  <c r="D75" i="39"/>
  <c r="D74" i="39"/>
  <c r="D66" i="39"/>
  <c r="D65" i="39"/>
  <c r="D64" i="39"/>
  <c r="D61" i="39"/>
  <c r="D60" i="39"/>
  <c r="D59" i="39"/>
  <c r="D58" i="39"/>
  <c r="D57" i="39"/>
  <c r="D56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0" i="39"/>
  <c r="D29" i="39"/>
  <c r="D28" i="39"/>
  <c r="D26" i="39"/>
  <c r="D25" i="39"/>
  <c r="D24" i="39"/>
  <c r="D23" i="39"/>
  <c r="D22" i="39"/>
  <c r="D21" i="39"/>
  <c r="D20" i="39"/>
  <c r="D19" i="39"/>
  <c r="D18" i="39"/>
  <c r="D16" i="39"/>
  <c r="D15" i="39"/>
  <c r="D14" i="39"/>
  <c r="D13" i="39"/>
  <c r="D12" i="39"/>
  <c r="D11" i="39"/>
  <c r="D10" i="39"/>
  <c r="D9" i="39"/>
  <c r="D8" i="39"/>
  <c r="D7" i="39"/>
  <c r="D6" i="39"/>
  <c r="D5" i="39"/>
  <c r="D52" i="40" l="1"/>
  <c r="D143" i="39"/>
  <c r="D146" i="39" s="1"/>
  <c r="AD105" i="24"/>
  <c r="AF105" i="24" s="1"/>
  <c r="AD104" i="24"/>
  <c r="AF104" i="24" s="1"/>
  <c r="AE103" i="24"/>
  <c r="AC103" i="24"/>
  <c r="AB103" i="24"/>
  <c r="AA103" i="24"/>
  <c r="Z103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B103" i="24"/>
  <c r="AD102" i="24"/>
  <c r="AF102" i="24" s="1"/>
  <c r="AF101" i="24" s="1"/>
  <c r="AE101" i="24"/>
  <c r="AC101" i="24"/>
  <c r="AB101" i="24"/>
  <c r="AA101" i="24"/>
  <c r="Z101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B101" i="24"/>
  <c r="AD100" i="24"/>
  <c r="AF100" i="24" s="1"/>
  <c r="AD99" i="24"/>
  <c r="AF99" i="24" s="1"/>
  <c r="AE98" i="24"/>
  <c r="AC98" i="24"/>
  <c r="AB98" i="24"/>
  <c r="AA98" i="24"/>
  <c r="Z98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AF97" i="24"/>
  <c r="AD96" i="24"/>
  <c r="AF96" i="24" s="1"/>
  <c r="AD95" i="24"/>
  <c r="AF95" i="24" s="1"/>
  <c r="AE94" i="24"/>
  <c r="AC94" i="24"/>
  <c r="AB94" i="24"/>
  <c r="AA94" i="24"/>
  <c r="Z94" i="24"/>
  <c r="Y94" i="24"/>
  <c r="X94" i="24"/>
  <c r="W94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AD93" i="24"/>
  <c r="AF93" i="24" s="1"/>
  <c r="AD92" i="24"/>
  <c r="AF92" i="24" s="1"/>
  <c r="AD91" i="24"/>
  <c r="AF91" i="24" s="1"/>
  <c r="AD90" i="24"/>
  <c r="AF90" i="24" s="1"/>
  <c r="AD89" i="24"/>
  <c r="AF89" i="24" s="1"/>
  <c r="AD88" i="24"/>
  <c r="AF88" i="24" s="1"/>
  <c r="AD87" i="24"/>
  <c r="AE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AD85" i="24"/>
  <c r="AF85" i="24" s="1"/>
  <c r="AD84" i="24"/>
  <c r="AF84" i="24" s="1"/>
  <c r="AE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AD82" i="24"/>
  <c r="AF82" i="24" s="1"/>
  <c r="AD81" i="24"/>
  <c r="AF81" i="24" s="1"/>
  <c r="AD80" i="24"/>
  <c r="AF80" i="24" s="1"/>
  <c r="AD79" i="24"/>
  <c r="AF79" i="24" s="1"/>
  <c r="AD78" i="24"/>
  <c r="AF78" i="24" s="1"/>
  <c r="AD77" i="24"/>
  <c r="AF77" i="24" s="1"/>
  <c r="AD76" i="24"/>
  <c r="AF76" i="24" s="1"/>
  <c r="AD75" i="24"/>
  <c r="AF75" i="24" s="1"/>
  <c r="AD74" i="24"/>
  <c r="AF74" i="24" s="1"/>
  <c r="AD73" i="24"/>
  <c r="AF73" i="24" s="1"/>
  <c r="AD72" i="24"/>
  <c r="AF72" i="24" s="1"/>
  <c r="AD71" i="24"/>
  <c r="AF71" i="24" s="1"/>
  <c r="AD70" i="24"/>
  <c r="AF70" i="24" s="1"/>
  <c r="AD69" i="24"/>
  <c r="AF69" i="24" s="1"/>
  <c r="AD68" i="24"/>
  <c r="AF68" i="24" s="1"/>
  <c r="AD67" i="24"/>
  <c r="AF67" i="24" s="1"/>
  <c r="AD66" i="24"/>
  <c r="AF66" i="24" s="1"/>
  <c r="AD65" i="24"/>
  <c r="AF65" i="24" s="1"/>
  <c r="AD64" i="24"/>
  <c r="AF64" i="24" s="1"/>
  <c r="AD63" i="24"/>
  <c r="AF63" i="24" s="1"/>
  <c r="AD62" i="24"/>
  <c r="AD61" i="24"/>
  <c r="AF61" i="24" s="1"/>
  <c r="AE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D59" i="24"/>
  <c r="AD58" i="24" s="1"/>
  <c r="AE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D57" i="24"/>
  <c r="AF57" i="24" s="1"/>
  <c r="AD56" i="24"/>
  <c r="AF56" i="24" s="1"/>
  <c r="AD55" i="24"/>
  <c r="AF55" i="24" s="1"/>
  <c r="AD54" i="24"/>
  <c r="AF54" i="24" s="1"/>
  <c r="AD53" i="24"/>
  <c r="AF53" i="24" s="1"/>
  <c r="AD52" i="24"/>
  <c r="AF52" i="24" s="1"/>
  <c r="AD51" i="24"/>
  <c r="AF51" i="24" s="1"/>
  <c r="AD50" i="24"/>
  <c r="AE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D48" i="24"/>
  <c r="AF48" i="24" s="1"/>
  <c r="AD47" i="24"/>
  <c r="AF47" i="24" s="1"/>
  <c r="AD46" i="24"/>
  <c r="AF46" i="24" s="1"/>
  <c r="AD45" i="24"/>
  <c r="AF45" i="24" s="1"/>
  <c r="AE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D43" i="24"/>
  <c r="AF43" i="24" s="1"/>
  <c r="AD42" i="24"/>
  <c r="AF42" i="24" s="1"/>
  <c r="AD41" i="24"/>
  <c r="AF41" i="24" s="1"/>
  <c r="AE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D39" i="24"/>
  <c r="AF39" i="24" s="1"/>
  <c r="AD38" i="24"/>
  <c r="AF38" i="24" s="1"/>
  <c r="AD37" i="24"/>
  <c r="AF37" i="24" s="1"/>
  <c r="AD36" i="24"/>
  <c r="AF36" i="24" s="1"/>
  <c r="AD35" i="24"/>
  <c r="AF35" i="24" s="1"/>
  <c r="AD34" i="24"/>
  <c r="AF34" i="24" s="1"/>
  <c r="AD33" i="24"/>
  <c r="AE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D31" i="24"/>
  <c r="AF31" i="24" s="1"/>
  <c r="AD30" i="24"/>
  <c r="AF30" i="24" s="1"/>
  <c r="AE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D28" i="24"/>
  <c r="AF28" i="24" s="1"/>
  <c r="AD27" i="24"/>
  <c r="AF27" i="24" s="1"/>
  <c r="AD26" i="24"/>
  <c r="AF26" i="24" s="1"/>
  <c r="AD25" i="24"/>
  <c r="AF25" i="24" s="1"/>
  <c r="AD24" i="24"/>
  <c r="AF24" i="24" s="1"/>
  <c r="AD23" i="24"/>
  <c r="AF23" i="24" s="1"/>
  <c r="AE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D21" i="24"/>
  <c r="AF21" i="24" s="1"/>
  <c r="AD20" i="24"/>
  <c r="AE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D18" i="24"/>
  <c r="AD17" i="24" s="1"/>
  <c r="AE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D16" i="24"/>
  <c r="AF16" i="24" s="1"/>
  <c r="AF15" i="24" s="1"/>
  <c r="AE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F14" i="24"/>
  <c r="AD14" i="24"/>
  <c r="AD13" i="24"/>
  <c r="AD12" i="24" s="1"/>
  <c r="AE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D11" i="24"/>
  <c r="AF11" i="24" s="1"/>
  <c r="AF10" i="24" s="1"/>
  <c r="AE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D9" i="24"/>
  <c r="AF9" i="24" s="1"/>
  <c r="AD8" i="24"/>
  <c r="AF8" i="24" s="1"/>
  <c r="AD7" i="24"/>
  <c r="AF7" i="24" s="1"/>
  <c r="AD6" i="24"/>
  <c r="AF6" i="24" s="1"/>
  <c r="AE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J106" i="24" s="1"/>
  <c r="I5" i="24"/>
  <c r="H5" i="24"/>
  <c r="G5" i="24"/>
  <c r="F5" i="24"/>
  <c r="E5" i="24"/>
  <c r="D5" i="24"/>
  <c r="C5" i="24"/>
  <c r="B5" i="24"/>
  <c r="AF13" i="24" l="1"/>
  <c r="AF12" i="24" s="1"/>
  <c r="Z106" i="24"/>
  <c r="B106" i="24"/>
  <c r="AF44" i="24"/>
  <c r="R106" i="24"/>
  <c r="AD86" i="24"/>
  <c r="AD19" i="24"/>
  <c r="AD32" i="24"/>
  <c r="AD10" i="24"/>
  <c r="AF18" i="24"/>
  <c r="AF17" i="24" s="1"/>
  <c r="AF83" i="24"/>
  <c r="AF98" i="24"/>
  <c r="AF22" i="24"/>
  <c r="AF5" i="24"/>
  <c r="D106" i="24"/>
  <c r="AB106" i="24"/>
  <c r="E106" i="24"/>
  <c r="M106" i="24"/>
  <c r="U106" i="24"/>
  <c r="AC106" i="24"/>
  <c r="AF29" i="24"/>
  <c r="T106" i="24"/>
  <c r="I106" i="24"/>
  <c r="G106" i="24"/>
  <c r="O106" i="24"/>
  <c r="W106" i="24"/>
  <c r="AE106" i="24"/>
  <c r="AF33" i="24"/>
  <c r="AF32" i="24" s="1"/>
  <c r="AD49" i="24"/>
  <c r="AF59" i="24"/>
  <c r="AF58" i="24" s="1"/>
  <c r="V106" i="24"/>
  <c r="AD60" i="24"/>
  <c r="H106" i="24"/>
  <c r="P106" i="24"/>
  <c r="X106" i="24"/>
  <c r="Y106" i="24"/>
  <c r="AD44" i="24"/>
  <c r="AF94" i="24"/>
  <c r="AD98" i="24"/>
  <c r="AF103" i="24"/>
  <c r="L106" i="24"/>
  <c r="F106" i="24"/>
  <c r="N106" i="24"/>
  <c r="AD5" i="24"/>
  <c r="Q106" i="24"/>
  <c r="AD22" i="24"/>
  <c r="C106" i="24"/>
  <c r="K106" i="24"/>
  <c r="S106" i="24"/>
  <c r="AA106" i="24"/>
  <c r="AF40" i="24"/>
  <c r="AF20" i="24"/>
  <c r="AF19" i="24" s="1"/>
  <c r="AF87" i="24"/>
  <c r="AF86" i="24" s="1"/>
  <c r="AD101" i="24"/>
  <c r="AD83" i="24"/>
  <c r="AD94" i="24"/>
  <c r="AD103" i="24"/>
  <c r="AD15" i="24"/>
  <c r="AD29" i="24"/>
  <c r="AD40" i="24"/>
  <c r="AF50" i="24"/>
  <c r="AF49" i="24" s="1"/>
  <c r="AF62" i="24"/>
  <c r="AF60" i="24" s="1"/>
  <c r="L117" i="38"/>
  <c r="H117" i="38"/>
  <c r="G117" i="38" s="1"/>
  <c r="L116" i="38"/>
  <c r="G116" i="38"/>
  <c r="L115" i="38"/>
  <c r="G115" i="38"/>
  <c r="L114" i="38"/>
  <c r="D114" i="38" s="1"/>
  <c r="G114" i="38"/>
  <c r="L113" i="38"/>
  <c r="G113" i="38"/>
  <c r="L112" i="38"/>
  <c r="G112" i="38"/>
  <c r="D112" i="38" s="1"/>
  <c r="L111" i="38"/>
  <c r="G111" i="38"/>
  <c r="D111" i="38" s="1"/>
  <c r="L110" i="38"/>
  <c r="G110" i="38"/>
  <c r="L109" i="38"/>
  <c r="H109" i="38"/>
  <c r="G109" i="38" s="1"/>
  <c r="L108" i="38"/>
  <c r="G108" i="38"/>
  <c r="L107" i="38"/>
  <c r="G107" i="38"/>
  <c r="D107" i="38" s="1"/>
  <c r="L106" i="38"/>
  <c r="G106" i="38"/>
  <c r="L105" i="38"/>
  <c r="G105" i="38"/>
  <c r="L104" i="38"/>
  <c r="G104" i="38"/>
  <c r="D104" i="38" s="1"/>
  <c r="L103" i="38"/>
  <c r="G103" i="38"/>
  <c r="L102" i="38"/>
  <c r="D102" i="38" s="1"/>
  <c r="G102" i="38"/>
  <c r="L101" i="38"/>
  <c r="G101" i="38"/>
  <c r="L100" i="38"/>
  <c r="G100" i="38"/>
  <c r="L99" i="38"/>
  <c r="G99" i="38"/>
  <c r="D99" i="38" s="1"/>
  <c r="L98" i="38"/>
  <c r="G98" i="38"/>
  <c r="L97" i="38"/>
  <c r="G97" i="38"/>
  <c r="O96" i="38"/>
  <c r="L96" i="38" s="1"/>
  <c r="G96" i="38"/>
  <c r="L95" i="38"/>
  <c r="G95" i="38"/>
  <c r="L94" i="38"/>
  <c r="G94" i="38"/>
  <c r="L93" i="38"/>
  <c r="G93" i="38"/>
  <c r="D93" i="38" s="1"/>
  <c r="L92" i="38"/>
  <c r="G92" i="38"/>
  <c r="D92" i="38" s="1"/>
  <c r="L91" i="38"/>
  <c r="G91" i="38"/>
  <c r="L90" i="38"/>
  <c r="G90" i="38"/>
  <c r="L89" i="38"/>
  <c r="G89" i="38"/>
  <c r="L88" i="38"/>
  <c r="G88" i="38"/>
  <c r="L87" i="38"/>
  <c r="H87" i="38"/>
  <c r="G87" i="38" s="1"/>
  <c r="L86" i="38"/>
  <c r="G86" i="38"/>
  <c r="L85" i="38"/>
  <c r="G85" i="38"/>
  <c r="L84" i="38"/>
  <c r="G84" i="38"/>
  <c r="L83" i="38"/>
  <c r="H83" i="38"/>
  <c r="G83" i="38" s="1"/>
  <c r="L82" i="38"/>
  <c r="H82" i="38"/>
  <c r="G82" i="38" s="1"/>
  <c r="L81" i="38"/>
  <c r="G81" i="38"/>
  <c r="L80" i="38"/>
  <c r="G80" i="38"/>
  <c r="L79" i="38"/>
  <c r="G79" i="38"/>
  <c r="L78" i="38"/>
  <c r="G78" i="38"/>
  <c r="D78" i="38" s="1"/>
  <c r="L77" i="38"/>
  <c r="G77" i="38"/>
  <c r="L76" i="38"/>
  <c r="G76" i="38"/>
  <c r="L75" i="38"/>
  <c r="G75" i="38"/>
  <c r="L74" i="38"/>
  <c r="G74" i="38"/>
  <c r="D74" i="38" s="1"/>
  <c r="L73" i="38"/>
  <c r="G73" i="38"/>
  <c r="L72" i="38"/>
  <c r="G72" i="38"/>
  <c r="L71" i="38"/>
  <c r="G71" i="38"/>
  <c r="L70" i="38"/>
  <c r="G70" i="38"/>
  <c r="L69" i="38"/>
  <c r="G69" i="38"/>
  <c r="L68" i="38"/>
  <c r="G68" i="38"/>
  <c r="D68" i="38" s="1"/>
  <c r="L67" i="38"/>
  <c r="G67" i="38"/>
  <c r="L66" i="38"/>
  <c r="G66" i="38"/>
  <c r="D66" i="38"/>
  <c r="L65" i="38"/>
  <c r="G65" i="38"/>
  <c r="L64" i="38"/>
  <c r="G64" i="38"/>
  <c r="L63" i="38"/>
  <c r="G63" i="38"/>
  <c r="L62" i="38"/>
  <c r="G62" i="38"/>
  <c r="L61" i="38"/>
  <c r="G61" i="38"/>
  <c r="O60" i="38"/>
  <c r="L60" i="38" s="1"/>
  <c r="G60" i="38"/>
  <c r="L59" i="38"/>
  <c r="G59" i="38"/>
  <c r="L58" i="38"/>
  <c r="G58" i="38"/>
  <c r="D58" i="38" s="1"/>
  <c r="L57" i="38"/>
  <c r="G57" i="38"/>
  <c r="O56" i="38"/>
  <c r="L56" i="38" s="1"/>
  <c r="D56" i="38" s="1"/>
  <c r="G56" i="38"/>
  <c r="L55" i="38"/>
  <c r="G55" i="38"/>
  <c r="L54" i="38"/>
  <c r="G54" i="38"/>
  <c r="L53" i="38"/>
  <c r="G53" i="38"/>
  <c r="D53" i="38" s="1"/>
  <c r="L52" i="38"/>
  <c r="G52" i="38"/>
  <c r="L51" i="38"/>
  <c r="G51" i="38"/>
  <c r="L50" i="38"/>
  <c r="G50" i="38"/>
  <c r="L49" i="38"/>
  <c r="G49" i="38"/>
  <c r="L48" i="38"/>
  <c r="G48" i="38"/>
  <c r="O47" i="38"/>
  <c r="L47" i="38" s="1"/>
  <c r="G47" i="38"/>
  <c r="O46" i="38"/>
  <c r="L46" i="38" s="1"/>
  <c r="I46" i="38"/>
  <c r="G46" i="38" s="1"/>
  <c r="D46" i="38" s="1"/>
  <c r="L45" i="38"/>
  <c r="G45" i="38"/>
  <c r="D45" i="38" s="1"/>
  <c r="L44" i="38"/>
  <c r="G44" i="38"/>
  <c r="L43" i="38"/>
  <c r="G43" i="38"/>
  <c r="L42" i="38"/>
  <c r="G42" i="38"/>
  <c r="L41" i="38"/>
  <c r="G41" i="38"/>
  <c r="L40" i="38"/>
  <c r="G40" i="38"/>
  <c r="L39" i="38"/>
  <c r="G39" i="38"/>
  <c r="L38" i="38"/>
  <c r="G38" i="38"/>
  <c r="O37" i="38"/>
  <c r="L37" i="38" s="1"/>
  <c r="G37" i="38"/>
  <c r="O36" i="38"/>
  <c r="L36" i="38" s="1"/>
  <c r="G36" i="38"/>
  <c r="L35" i="38"/>
  <c r="G35" i="38"/>
  <c r="D35" i="38" s="1"/>
  <c r="L34" i="38"/>
  <c r="G34" i="38"/>
  <c r="L33" i="38"/>
  <c r="G33" i="38"/>
  <c r="L32" i="38"/>
  <c r="G32" i="38"/>
  <c r="L31" i="38"/>
  <c r="G31" i="38"/>
  <c r="O30" i="38"/>
  <c r="L30" i="38" s="1"/>
  <c r="G30" i="38"/>
  <c r="L29" i="38"/>
  <c r="G29" i="38"/>
  <c r="L28" i="38"/>
  <c r="G28" i="38"/>
  <c r="D28" i="38" s="1"/>
  <c r="O27" i="38"/>
  <c r="L27" i="38" s="1"/>
  <c r="G27" i="38"/>
  <c r="L26" i="38"/>
  <c r="G26" i="38"/>
  <c r="L25" i="38"/>
  <c r="G25" i="38"/>
  <c r="L24" i="38"/>
  <c r="G24" i="38"/>
  <c r="L23" i="38"/>
  <c r="G23" i="38"/>
  <c r="D23" i="38" s="1"/>
  <c r="L22" i="38"/>
  <c r="G22" i="38"/>
  <c r="L21" i="38"/>
  <c r="G21" i="38"/>
  <c r="L20" i="38"/>
  <c r="G20" i="38"/>
  <c r="L19" i="38"/>
  <c r="G19" i="38"/>
  <c r="O18" i="38"/>
  <c r="L18" i="38"/>
  <c r="G18" i="38"/>
  <c r="O17" i="38"/>
  <c r="G17" i="38"/>
  <c r="L16" i="38"/>
  <c r="G16" i="38"/>
  <c r="L15" i="38"/>
  <c r="G15" i="38"/>
  <c r="D15" i="38" s="1"/>
  <c r="O14" i="38"/>
  <c r="L14" i="38" s="1"/>
  <c r="G14" i="38"/>
  <c r="L13" i="38"/>
  <c r="G13" i="38"/>
  <c r="L12" i="38"/>
  <c r="G12" i="38"/>
  <c r="P11" i="38"/>
  <c r="P8" i="38" s="1"/>
  <c r="N11" i="38"/>
  <c r="N8" i="38" s="1"/>
  <c r="M11" i="38"/>
  <c r="M8" i="38" s="1"/>
  <c r="K11" i="38"/>
  <c r="K8" i="38" s="1"/>
  <c r="J11" i="38"/>
  <c r="J8" i="38" s="1"/>
  <c r="F11" i="38"/>
  <c r="F8" i="38" s="1"/>
  <c r="E11" i="38"/>
  <c r="E8" i="38" s="1"/>
  <c r="H10" i="38"/>
  <c r="G10" i="38" s="1"/>
  <c r="D10" i="38" s="1"/>
  <c r="H9" i="38"/>
  <c r="G9" i="38" s="1"/>
  <c r="D9" i="38" s="1"/>
  <c r="D25" i="38" l="1"/>
  <c r="D31" i="38"/>
  <c r="D43" i="38"/>
  <c r="D49" i="38"/>
  <c r="D84" i="38"/>
  <c r="I11" i="38"/>
  <c r="I8" i="38" s="1"/>
  <c r="D50" i="38"/>
  <c r="D62" i="38"/>
  <c r="D85" i="38"/>
  <c r="D97" i="38"/>
  <c r="D16" i="38"/>
  <c r="D63" i="38"/>
  <c r="D18" i="38"/>
  <c r="D71" i="38"/>
  <c r="D38" i="38"/>
  <c r="D65" i="38"/>
  <c r="D96" i="38"/>
  <c r="D115" i="38"/>
  <c r="D41" i="38"/>
  <c r="D19" i="38"/>
  <c r="D89" i="38"/>
  <c r="D27" i="38"/>
  <c r="D51" i="38"/>
  <c r="D86" i="38"/>
  <c r="D94" i="38"/>
  <c r="D101" i="38"/>
  <c r="D109" i="38"/>
  <c r="D117" i="38"/>
  <c r="D83" i="38"/>
  <c r="D21" i="38"/>
  <c r="D36" i="38"/>
  <c r="D79" i="38"/>
  <c r="D110" i="38"/>
  <c r="AF106" i="24"/>
  <c r="D88" i="38"/>
  <c r="AD106" i="24"/>
  <c r="D39" i="38"/>
  <c r="D57" i="38"/>
  <c r="D61" i="38"/>
  <c r="D106" i="38"/>
  <c r="D60" i="38"/>
  <c r="D26" i="38"/>
  <c r="D33" i="38"/>
  <c r="D69" i="38"/>
  <c r="D76" i="38"/>
  <c r="D103" i="38"/>
  <c r="D55" i="38"/>
  <c r="D13" i="38"/>
  <c r="D20" i="38"/>
  <c r="D48" i="38"/>
  <c r="D52" i="38"/>
  <c r="D70" i="38"/>
  <c r="D80" i="38"/>
  <c r="D87" i="38"/>
  <c r="D14" i="38"/>
  <c r="O11" i="38"/>
  <c r="O8" i="38" s="1"/>
  <c r="D67" i="38"/>
  <c r="D91" i="38"/>
  <c r="D98" i="38"/>
  <c r="D105" i="38"/>
  <c r="D12" i="38"/>
  <c r="D59" i="38"/>
  <c r="D72" i="38"/>
  <c r="D95" i="38"/>
  <c r="D108" i="38"/>
  <c r="D47" i="38"/>
  <c r="D22" i="38"/>
  <c r="D32" i="38"/>
  <c r="D42" i="38"/>
  <c r="D54" i="38"/>
  <c r="D73" i="38"/>
  <c r="D77" i="38"/>
  <c r="D116" i="38"/>
  <c r="D29" i="38"/>
  <c r="D90" i="38"/>
  <c r="D113" i="38"/>
  <c r="D37" i="38"/>
  <c r="D64" i="38"/>
  <c r="D81" i="38"/>
  <c r="D100" i="38"/>
  <c r="L17" i="38"/>
  <c r="D17" i="38" s="1"/>
  <c r="D24" i="38"/>
  <c r="D30" i="38"/>
  <c r="D34" i="38"/>
  <c r="D40" i="38"/>
  <c r="D44" i="38"/>
  <c r="D75" i="38"/>
  <c r="D82" i="38"/>
  <c r="G11" i="38"/>
  <c r="G8" i="38" s="1"/>
  <c r="H11" i="38"/>
  <c r="H8" i="38" s="1"/>
  <c r="L11" i="38" l="1"/>
  <c r="L8" i="38" s="1"/>
  <c r="D11" i="38"/>
  <c r="D8" i="38" s="1"/>
  <c r="F142" i="7"/>
  <c r="F136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57" i="7"/>
  <c r="F56" i="7"/>
  <c r="F55" i="7"/>
  <c r="F54" i="7"/>
  <c r="F53" i="7"/>
  <c r="F52" i="7"/>
  <c r="F51" i="7"/>
  <c r="F50" i="7"/>
  <c r="F49" i="7"/>
  <c r="F48" i="7"/>
  <c r="F45" i="7"/>
  <c r="F44" i="7"/>
  <c r="F43" i="7"/>
  <c r="F42" i="7"/>
  <c r="F41" i="7"/>
  <c r="F40" i="7"/>
  <c r="F38" i="7"/>
  <c r="F32" i="7"/>
  <c r="F27" i="7"/>
  <c r="F26" i="7"/>
  <c r="F25" i="7"/>
  <c r="F23" i="7"/>
  <c r="F22" i="7"/>
  <c r="F21" i="7"/>
  <c r="F19" i="7"/>
  <c r="F18" i="7"/>
  <c r="F17" i="7"/>
  <c r="F16" i="7"/>
  <c r="F15" i="7"/>
  <c r="F14" i="7"/>
  <c r="F13" i="7"/>
  <c r="F12" i="7"/>
  <c r="F11" i="7"/>
  <c r="F9" i="7"/>
  <c r="F8" i="7"/>
  <c r="K5" i="7"/>
  <c r="J5" i="7"/>
  <c r="I5" i="7"/>
  <c r="H5" i="7"/>
  <c r="G5" i="7"/>
  <c r="E5" i="7"/>
  <c r="D5" i="7"/>
  <c r="I5" i="8"/>
  <c r="H5" i="8"/>
  <c r="G5" i="8"/>
  <c r="F5" i="8"/>
  <c r="E5" i="8"/>
  <c r="D5" i="8"/>
  <c r="I5" i="9"/>
  <c r="H5" i="9"/>
  <c r="G5" i="9"/>
  <c r="F5" i="9"/>
  <c r="E5" i="9"/>
  <c r="D5" i="9"/>
  <c r="I5" i="10"/>
  <c r="H5" i="10"/>
  <c r="G5" i="10"/>
  <c r="F5" i="10"/>
  <c r="E5" i="10"/>
  <c r="D5" i="10"/>
  <c r="F7" i="7" l="1"/>
  <c r="F5" i="7" s="1"/>
  <c r="D148" i="14"/>
  <c r="D147" i="18"/>
  <c r="D147" i="20"/>
  <c r="D148" i="20"/>
  <c r="J151" i="22"/>
  <c r="F151" i="22"/>
  <c r="D151" i="22" l="1"/>
  <c r="C8" i="37"/>
  <c r="B8" i="37"/>
  <c r="D7" i="37"/>
  <c r="D6" i="37"/>
  <c r="D5" i="37"/>
  <c r="D8" i="37" l="1"/>
  <c r="D22" i="35" l="1"/>
  <c r="R21" i="35"/>
  <c r="R23" i="35" s="1"/>
  <c r="Q21" i="35"/>
  <c r="Q23" i="35" s="1"/>
  <c r="P21" i="35"/>
  <c r="P23" i="35" s="1"/>
  <c r="O21" i="35"/>
  <c r="O23" i="35" s="1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21" i="35" l="1"/>
  <c r="D23" i="35" s="1"/>
  <c r="M23" i="34" l="1"/>
  <c r="E23" i="34"/>
  <c r="M22" i="34"/>
  <c r="E22" i="34"/>
  <c r="M21" i="34"/>
  <c r="E21" i="34"/>
  <c r="M20" i="34"/>
  <c r="E20" i="34"/>
  <c r="M19" i="34"/>
  <c r="E19" i="34"/>
  <c r="M18" i="34"/>
  <c r="E18" i="34"/>
  <c r="M17" i="34"/>
  <c r="E17" i="34"/>
  <c r="M16" i="34"/>
  <c r="E16" i="34"/>
  <c r="M15" i="34"/>
  <c r="E15" i="34"/>
  <c r="M14" i="34"/>
  <c r="E14" i="34"/>
  <c r="N13" i="34"/>
  <c r="N9" i="34" s="1"/>
  <c r="L13" i="34"/>
  <c r="L9" i="34" s="1"/>
  <c r="K13" i="34"/>
  <c r="K9" i="34" s="1"/>
  <c r="I13" i="34"/>
  <c r="I9" i="34" s="1"/>
  <c r="H13" i="34"/>
  <c r="H9" i="34" s="1"/>
  <c r="F13" i="34"/>
  <c r="F9" i="34" s="1"/>
  <c r="E10" i="34"/>
  <c r="M13" i="34" l="1"/>
  <c r="M9" i="34" s="1"/>
  <c r="E13" i="34"/>
  <c r="E9" i="34" s="1"/>
  <c r="R6" i="32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J20" i="32"/>
  <c r="L20" i="32" s="1"/>
  <c r="J21" i="32"/>
  <c r="L21" i="32" s="1"/>
  <c r="J22" i="32"/>
  <c r="L22" i="32" s="1"/>
  <c r="R23" i="32"/>
  <c r="R24" i="32"/>
  <c r="D26" i="32"/>
  <c r="E26" i="32"/>
  <c r="F26" i="32"/>
  <c r="G26" i="32"/>
  <c r="H26" i="32"/>
  <c r="I26" i="32"/>
  <c r="K26" i="32"/>
  <c r="M26" i="32"/>
  <c r="N26" i="32"/>
  <c r="O26" i="32"/>
  <c r="P26" i="32"/>
  <c r="Q26" i="32"/>
  <c r="S26" i="32"/>
  <c r="L26" i="32" l="1"/>
  <c r="J26" i="32"/>
  <c r="R26" i="32"/>
  <c r="E9" i="31"/>
  <c r="E7" i="31" s="1"/>
  <c r="D9" i="31"/>
  <c r="D7" i="31" s="1"/>
  <c r="D6" i="30" l="1"/>
  <c r="D4" i="30" s="1"/>
  <c r="D96" i="26" l="1"/>
  <c r="E96" i="26"/>
  <c r="F96" i="26"/>
  <c r="K137" i="25" l="1"/>
  <c r="M137" i="25" s="1"/>
  <c r="L136" i="25"/>
  <c r="L138" i="25" s="1"/>
  <c r="K136" i="25"/>
  <c r="J136" i="25"/>
  <c r="J138" i="25" s="1"/>
  <c r="I136" i="25"/>
  <c r="I138" i="25" s="1"/>
  <c r="H136" i="25"/>
  <c r="G136" i="25"/>
  <c r="G138" i="25" s="1"/>
  <c r="F136" i="25"/>
  <c r="F138" i="25" s="1"/>
  <c r="E136" i="25"/>
  <c r="E138" i="25" s="1"/>
  <c r="M135" i="25"/>
  <c r="M134" i="25"/>
  <c r="M133" i="25"/>
  <c r="M132" i="25"/>
  <c r="M131" i="25"/>
  <c r="M129" i="25"/>
  <c r="M128" i="25"/>
  <c r="M126" i="25"/>
  <c r="M125" i="25"/>
  <c r="M123" i="25"/>
  <c r="M122" i="25"/>
  <c r="M120" i="25"/>
  <c r="M119" i="25"/>
  <c r="M117" i="25"/>
  <c r="M116" i="25"/>
  <c r="M114" i="25"/>
  <c r="M113" i="25"/>
  <c r="M111" i="25"/>
  <c r="M110" i="25"/>
  <c r="M108" i="25"/>
  <c r="M107" i="25"/>
  <c r="M105" i="25"/>
  <c r="M104" i="25"/>
  <c r="M102" i="25"/>
  <c r="M101" i="25"/>
  <c r="M99" i="25"/>
  <c r="M98" i="25"/>
  <c r="M96" i="25"/>
  <c r="M95" i="25"/>
  <c r="M93" i="25"/>
  <c r="M92" i="25"/>
  <c r="M90" i="25"/>
  <c r="M89" i="25"/>
  <c r="M87" i="25"/>
  <c r="M86" i="25"/>
  <c r="M85" i="25" s="1"/>
  <c r="M84" i="25"/>
  <c r="M83" i="25"/>
  <c r="M81" i="25"/>
  <c r="M80" i="25"/>
  <c r="M78" i="25"/>
  <c r="M77" i="25"/>
  <c r="M75" i="25"/>
  <c r="M74" i="25"/>
  <c r="M72" i="25"/>
  <c r="M71" i="25"/>
  <c r="M69" i="25"/>
  <c r="M68" i="25"/>
  <c r="M66" i="25"/>
  <c r="M65" i="25"/>
  <c r="M63" i="25"/>
  <c r="M62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M5" i="25"/>
  <c r="M130" i="25" l="1"/>
  <c r="M70" i="25"/>
  <c r="M82" i="25"/>
  <c r="M94" i="25"/>
  <c r="M106" i="25"/>
  <c r="M118" i="25"/>
  <c r="M88" i="25"/>
  <c r="M91" i="25"/>
  <c r="M103" i="25"/>
  <c r="M115" i="25"/>
  <c r="M109" i="25"/>
  <c r="M67" i="25"/>
  <c r="M127" i="25"/>
  <c r="M73" i="25"/>
  <c r="M64" i="25"/>
  <c r="M61" i="25"/>
  <c r="M112" i="25"/>
  <c r="M124" i="25"/>
  <c r="M76" i="25"/>
  <c r="M97" i="25"/>
  <c r="M79" i="25"/>
  <c r="M100" i="25"/>
  <c r="M121" i="25"/>
  <c r="K138" i="25"/>
  <c r="H137" i="25"/>
  <c r="H138" i="25" s="1"/>
  <c r="M136" i="25" l="1"/>
  <c r="M138" i="25" s="1"/>
  <c r="J150" i="22" l="1"/>
  <c r="F150" i="22"/>
  <c r="J149" i="22"/>
  <c r="F149" i="22"/>
  <c r="J148" i="22"/>
  <c r="F148" i="22"/>
  <c r="J147" i="22"/>
  <c r="F147" i="22"/>
  <c r="J146" i="22"/>
  <c r="F146" i="22"/>
  <c r="J145" i="22"/>
  <c r="F145" i="22"/>
  <c r="J144" i="22"/>
  <c r="F144" i="22"/>
  <c r="J143" i="22"/>
  <c r="F143" i="22"/>
  <c r="J142" i="22"/>
  <c r="F142" i="22"/>
  <c r="J141" i="22"/>
  <c r="F141" i="22"/>
  <c r="J140" i="22"/>
  <c r="F140" i="22"/>
  <c r="J139" i="22"/>
  <c r="F139" i="22"/>
  <c r="J138" i="22"/>
  <c r="F138" i="22"/>
  <c r="J137" i="22"/>
  <c r="F137" i="22"/>
  <c r="J136" i="22"/>
  <c r="F136" i="22"/>
  <c r="J135" i="22"/>
  <c r="F135" i="22"/>
  <c r="J134" i="22"/>
  <c r="F134" i="22"/>
  <c r="J133" i="22"/>
  <c r="F133" i="22"/>
  <c r="J132" i="22"/>
  <c r="F132" i="22"/>
  <c r="J131" i="22"/>
  <c r="F131" i="22"/>
  <c r="J130" i="22"/>
  <c r="F130" i="22"/>
  <c r="J129" i="22"/>
  <c r="F129" i="22"/>
  <c r="J128" i="22"/>
  <c r="F128" i="22"/>
  <c r="J127" i="22"/>
  <c r="F127" i="22"/>
  <c r="J126" i="22"/>
  <c r="F126" i="22"/>
  <c r="J125" i="22"/>
  <c r="F125" i="22"/>
  <c r="J124" i="22"/>
  <c r="F124" i="22"/>
  <c r="J123" i="22"/>
  <c r="F123" i="22"/>
  <c r="J122" i="22"/>
  <c r="F122" i="22"/>
  <c r="J121" i="22"/>
  <c r="F121" i="22"/>
  <c r="J120" i="22"/>
  <c r="F120" i="22"/>
  <c r="J119" i="22"/>
  <c r="F119" i="22"/>
  <c r="J118" i="22"/>
  <c r="F118" i="22"/>
  <c r="J117" i="22"/>
  <c r="F117" i="22"/>
  <c r="J116" i="22"/>
  <c r="F116" i="22"/>
  <c r="J115" i="22"/>
  <c r="F115" i="22"/>
  <c r="J114" i="22"/>
  <c r="F114" i="22"/>
  <c r="J113" i="22"/>
  <c r="F113" i="22"/>
  <c r="J112" i="22"/>
  <c r="F112" i="22"/>
  <c r="J111" i="22"/>
  <c r="F111" i="22"/>
  <c r="J110" i="22"/>
  <c r="F110" i="22"/>
  <c r="J109" i="22"/>
  <c r="F109" i="22"/>
  <c r="J108" i="22"/>
  <c r="F108" i="22"/>
  <c r="J107" i="22"/>
  <c r="F107" i="22"/>
  <c r="J106" i="22"/>
  <c r="F106" i="22"/>
  <c r="J105" i="22"/>
  <c r="F105" i="22"/>
  <c r="J104" i="22"/>
  <c r="F104" i="22"/>
  <c r="J103" i="22"/>
  <c r="F103" i="22"/>
  <c r="J102" i="22"/>
  <c r="F102" i="22"/>
  <c r="J101" i="22"/>
  <c r="F101" i="22"/>
  <c r="J100" i="22"/>
  <c r="F100" i="22"/>
  <c r="J99" i="22"/>
  <c r="F99" i="22"/>
  <c r="J98" i="22"/>
  <c r="F98" i="22"/>
  <c r="J97" i="22"/>
  <c r="F97" i="22"/>
  <c r="J96" i="22"/>
  <c r="F96" i="22"/>
  <c r="J95" i="22"/>
  <c r="F95" i="22"/>
  <c r="J94" i="22"/>
  <c r="F94" i="22"/>
  <c r="J93" i="22"/>
  <c r="F93" i="22"/>
  <c r="J92" i="22"/>
  <c r="F92" i="22"/>
  <c r="J91" i="22"/>
  <c r="F91" i="22"/>
  <c r="J90" i="22"/>
  <c r="F90" i="22"/>
  <c r="J89" i="22"/>
  <c r="F89" i="22"/>
  <c r="J88" i="22"/>
  <c r="F88" i="22"/>
  <c r="J87" i="22"/>
  <c r="F87" i="22"/>
  <c r="J86" i="22"/>
  <c r="F86" i="22"/>
  <c r="J85" i="22"/>
  <c r="F85" i="22"/>
  <c r="J84" i="22"/>
  <c r="F84" i="22"/>
  <c r="J83" i="22"/>
  <c r="F83" i="22"/>
  <c r="J82" i="22"/>
  <c r="F82" i="22"/>
  <c r="J81" i="22"/>
  <c r="F81" i="22"/>
  <c r="J80" i="22"/>
  <c r="F80" i="22"/>
  <c r="J79" i="22"/>
  <c r="F79" i="22"/>
  <c r="J78" i="22"/>
  <c r="F78" i="22"/>
  <c r="J77" i="22"/>
  <c r="F77" i="22"/>
  <c r="J76" i="22"/>
  <c r="F76" i="22"/>
  <c r="J75" i="22"/>
  <c r="F75" i="22"/>
  <c r="J74" i="22"/>
  <c r="F74" i="22"/>
  <c r="J73" i="22"/>
  <c r="F73" i="22"/>
  <c r="J72" i="22"/>
  <c r="F72" i="22"/>
  <c r="J71" i="22"/>
  <c r="F71" i="22"/>
  <c r="J70" i="22"/>
  <c r="F70" i="22"/>
  <c r="J69" i="22"/>
  <c r="F69" i="22"/>
  <c r="J68" i="22"/>
  <c r="F68" i="22"/>
  <c r="J67" i="22"/>
  <c r="F67" i="22"/>
  <c r="J66" i="22"/>
  <c r="F66" i="22"/>
  <c r="J65" i="22"/>
  <c r="F65" i="22"/>
  <c r="J64" i="22"/>
  <c r="F64" i="22"/>
  <c r="J63" i="22"/>
  <c r="F63" i="22"/>
  <c r="J62" i="22"/>
  <c r="F62" i="22"/>
  <c r="J61" i="22"/>
  <c r="F61" i="22"/>
  <c r="J60" i="22"/>
  <c r="F60" i="22"/>
  <c r="J59" i="22"/>
  <c r="F59" i="22"/>
  <c r="J58" i="22"/>
  <c r="F58" i="22"/>
  <c r="J57" i="22"/>
  <c r="F57" i="22"/>
  <c r="J56" i="22"/>
  <c r="F56" i="22"/>
  <c r="J55" i="22"/>
  <c r="F55" i="22"/>
  <c r="J54" i="22"/>
  <c r="F54" i="22"/>
  <c r="J53" i="22"/>
  <c r="F53" i="22"/>
  <c r="J52" i="22"/>
  <c r="F52" i="22"/>
  <c r="J51" i="22"/>
  <c r="F51" i="22"/>
  <c r="J50" i="22"/>
  <c r="F50" i="22"/>
  <c r="J49" i="22"/>
  <c r="F49" i="22"/>
  <c r="J48" i="22"/>
  <c r="F48" i="22"/>
  <c r="J47" i="22"/>
  <c r="F47" i="22"/>
  <c r="J46" i="22"/>
  <c r="F46" i="22"/>
  <c r="J45" i="22"/>
  <c r="F45" i="22"/>
  <c r="J44" i="22"/>
  <c r="F44" i="22"/>
  <c r="J43" i="22"/>
  <c r="F43" i="22"/>
  <c r="D43" i="22" s="1"/>
  <c r="J42" i="22"/>
  <c r="F42" i="22"/>
  <c r="J41" i="22"/>
  <c r="F41" i="22"/>
  <c r="J40" i="22"/>
  <c r="F40" i="22"/>
  <c r="J39" i="22"/>
  <c r="F39" i="22"/>
  <c r="J38" i="22"/>
  <c r="F38" i="22"/>
  <c r="J37" i="22"/>
  <c r="F37" i="22"/>
  <c r="J36" i="22"/>
  <c r="F36" i="22"/>
  <c r="J35" i="22"/>
  <c r="F35" i="22"/>
  <c r="J34" i="22"/>
  <c r="F34" i="22"/>
  <c r="J33" i="22"/>
  <c r="F33" i="22"/>
  <c r="J32" i="22"/>
  <c r="F32" i="22"/>
  <c r="J31" i="22"/>
  <c r="F31" i="22"/>
  <c r="D31" i="22" s="1"/>
  <c r="J30" i="22"/>
  <c r="F30" i="22"/>
  <c r="J29" i="22"/>
  <c r="F29" i="22"/>
  <c r="J28" i="22"/>
  <c r="F28" i="22"/>
  <c r="J27" i="22"/>
  <c r="F27" i="22"/>
  <c r="J26" i="22"/>
  <c r="F26" i="22"/>
  <c r="J25" i="22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M12" i="22"/>
  <c r="M10" i="22" s="1"/>
  <c r="L12" i="22"/>
  <c r="L10" i="22" s="1"/>
  <c r="K12" i="22"/>
  <c r="K10" i="22" s="1"/>
  <c r="I12" i="22"/>
  <c r="I10" i="22" s="1"/>
  <c r="H12" i="22"/>
  <c r="H10" i="22" s="1"/>
  <c r="G12" i="22"/>
  <c r="G10" i="22" s="1"/>
  <c r="E12" i="22"/>
  <c r="J11" i="22"/>
  <c r="F11" i="22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G9" i="20"/>
  <c r="G7" i="20" s="1"/>
  <c r="F9" i="20"/>
  <c r="F7" i="20" s="1"/>
  <c r="E9" i="20"/>
  <c r="E7" i="20" s="1"/>
  <c r="D8" i="20"/>
  <c r="D17" i="22" l="1"/>
  <c r="D29" i="22"/>
  <c r="D37" i="22"/>
  <c r="D55" i="22"/>
  <c r="D126" i="22"/>
  <c r="D115" i="22"/>
  <c r="D58" i="22"/>
  <c r="D88" i="22"/>
  <c r="D100" i="22"/>
  <c r="D106" i="22"/>
  <c r="D112" i="22"/>
  <c r="D84" i="22"/>
  <c r="D131" i="22"/>
  <c r="D137" i="22"/>
  <c r="D143" i="22"/>
  <c r="D149" i="22"/>
  <c r="D62" i="22"/>
  <c r="D92" i="22"/>
  <c r="D104" i="22"/>
  <c r="D110" i="22"/>
  <c r="D39" i="22"/>
  <c r="D51" i="22"/>
  <c r="D57" i="22"/>
  <c r="D63" i="22"/>
  <c r="D69" i="22"/>
  <c r="D117" i="22"/>
  <c r="D122" i="22"/>
  <c r="D23" i="22"/>
  <c r="D47" i="22"/>
  <c r="D53" i="22"/>
  <c r="D65" i="22"/>
  <c r="D71" i="22"/>
  <c r="D77" i="22"/>
  <c r="D67" i="22"/>
  <c r="D11" i="22"/>
  <c r="D133" i="22"/>
  <c r="D139" i="22"/>
  <c r="D145" i="22"/>
  <c r="D18" i="22"/>
  <c r="D13" i="22"/>
  <c r="D19" i="22"/>
  <c r="D66" i="22"/>
  <c r="D78" i="22"/>
  <c r="D79" i="22"/>
  <c r="D28" i="22"/>
  <c r="D74" i="22"/>
  <c r="D80" i="22"/>
  <c r="D64" i="22"/>
  <c r="D70" i="22"/>
  <c r="D76" i="22"/>
  <c r="D82" i="22"/>
  <c r="D15" i="22"/>
  <c r="D96" i="22"/>
  <c r="D102" i="22"/>
  <c r="D108" i="22"/>
  <c r="D114" i="22"/>
  <c r="D119" i="22"/>
  <c r="D124" i="22"/>
  <c r="D129" i="22"/>
  <c r="D135" i="22"/>
  <c r="D141" i="22"/>
  <c r="D147" i="22"/>
  <c r="J12" i="22"/>
  <c r="J10" i="22" s="1"/>
  <c r="D9" i="20"/>
  <c r="D7" i="20" s="1"/>
  <c r="D68" i="22"/>
  <c r="D72" i="22"/>
  <c r="D21" i="22"/>
  <c r="D33" i="22"/>
  <c r="D41" i="22"/>
  <c r="D45" i="22"/>
  <c r="D81" i="22"/>
  <c r="D83" i="22"/>
  <c r="D14" i="22"/>
  <c r="D16" i="22"/>
  <c r="D22" i="22"/>
  <c r="D24" i="22"/>
  <c r="D30" i="22"/>
  <c r="D38" i="22"/>
  <c r="D54" i="22"/>
  <c r="D56" i="22"/>
  <c r="D61" i="22"/>
  <c r="D99" i="22"/>
  <c r="D101" i="22"/>
  <c r="D103" i="22"/>
  <c r="D105" i="22"/>
  <c r="D107" i="22"/>
  <c r="D109" i="22"/>
  <c r="D111" i="22"/>
  <c r="D113" i="22"/>
  <c r="D116" i="22"/>
  <c r="D118" i="22"/>
  <c r="D120" i="22"/>
  <c r="D121" i="22"/>
  <c r="D123" i="22"/>
  <c r="D125" i="22"/>
  <c r="D127" i="22"/>
  <c r="D128" i="22"/>
  <c r="D130" i="22"/>
  <c r="D132" i="22"/>
  <c r="D134" i="22"/>
  <c r="D136" i="22"/>
  <c r="D138" i="22"/>
  <c r="D140" i="22"/>
  <c r="D142" i="22"/>
  <c r="D144" i="22"/>
  <c r="D146" i="22"/>
  <c r="D148" i="22"/>
  <c r="D150" i="22"/>
  <c r="D25" i="22"/>
  <c r="D35" i="22"/>
  <c r="D42" i="22"/>
  <c r="D46" i="22"/>
  <c r="D50" i="22"/>
  <c r="D73" i="22"/>
  <c r="D87" i="22"/>
  <c r="D91" i="22"/>
  <c r="D95" i="22"/>
  <c r="D32" i="22"/>
  <c r="D36" i="22"/>
  <c r="D40" i="22"/>
  <c r="D20" i="22"/>
  <c r="D26" i="22"/>
  <c r="D44" i="22"/>
  <c r="D48" i="22"/>
  <c r="D52" i="22"/>
  <c r="D59" i="22"/>
  <c r="D75" i="22"/>
  <c r="D85" i="22"/>
  <c r="D89" i="22"/>
  <c r="D93" i="22"/>
  <c r="D97" i="22"/>
  <c r="D27" i="22"/>
  <c r="D34" i="22"/>
  <c r="D49" i="22"/>
  <c r="D60" i="22"/>
  <c r="D86" i="22"/>
  <c r="D90" i="22"/>
  <c r="D94" i="22"/>
  <c r="D98" i="22"/>
  <c r="E10" i="22"/>
  <c r="F12" i="22"/>
  <c r="F10" i="22" s="1"/>
  <c r="D12" i="22" l="1"/>
  <c r="D10" i="22" s="1"/>
  <c r="D146" i="18" l="1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G7" i="18"/>
  <c r="F7" i="18"/>
  <c r="D9" i="18"/>
  <c r="D8" i="18"/>
  <c r="L28" i="17"/>
  <c r="K28" i="17"/>
  <c r="I28" i="17"/>
  <c r="H28" i="17"/>
  <c r="L27" i="17"/>
  <c r="K27" i="17"/>
  <c r="I27" i="17"/>
  <c r="H27" i="17"/>
  <c r="L26" i="17"/>
  <c r="K26" i="17"/>
  <c r="I26" i="17"/>
  <c r="H26" i="17"/>
  <c r="L25" i="17"/>
  <c r="K25" i="17"/>
  <c r="I25" i="17"/>
  <c r="H25" i="17"/>
  <c r="L24" i="17"/>
  <c r="K24" i="17"/>
  <c r="I24" i="17"/>
  <c r="H24" i="17"/>
  <c r="L23" i="17"/>
  <c r="K23" i="17"/>
  <c r="I23" i="17"/>
  <c r="H23" i="17"/>
  <c r="L22" i="17"/>
  <c r="K22" i="17"/>
  <c r="I22" i="17"/>
  <c r="F22" i="17" s="1"/>
  <c r="H22" i="17"/>
  <c r="L21" i="17"/>
  <c r="K21" i="17"/>
  <c r="I21" i="17"/>
  <c r="H21" i="17"/>
  <c r="L20" i="17"/>
  <c r="K20" i="17"/>
  <c r="I20" i="17"/>
  <c r="H20" i="17"/>
  <c r="L19" i="17"/>
  <c r="K19" i="17"/>
  <c r="I19" i="17"/>
  <c r="H19" i="17"/>
  <c r="L18" i="17"/>
  <c r="K18" i="17"/>
  <c r="I18" i="17"/>
  <c r="H18" i="17"/>
  <c r="L17" i="17"/>
  <c r="K17" i="17"/>
  <c r="I17" i="17"/>
  <c r="H17" i="17"/>
  <c r="L16" i="17"/>
  <c r="K16" i="17"/>
  <c r="I16" i="17"/>
  <c r="H16" i="17"/>
  <c r="L15" i="17"/>
  <c r="K15" i="17"/>
  <c r="I15" i="17"/>
  <c r="H15" i="17"/>
  <c r="L14" i="17"/>
  <c r="K14" i="17"/>
  <c r="I14" i="17"/>
  <c r="H14" i="17"/>
  <c r="L13" i="17"/>
  <c r="K13" i="17"/>
  <c r="I13" i="17"/>
  <c r="H13" i="17"/>
  <c r="L12" i="17"/>
  <c r="K12" i="17"/>
  <c r="I12" i="17"/>
  <c r="H12" i="17"/>
  <c r="L11" i="17"/>
  <c r="K11" i="17"/>
  <c r="I11" i="17"/>
  <c r="H11" i="17"/>
  <c r="L10" i="17"/>
  <c r="K10" i="17"/>
  <c r="I10" i="17"/>
  <c r="H10" i="17"/>
  <c r="L9" i="17"/>
  <c r="K9" i="17"/>
  <c r="I9" i="17"/>
  <c r="H9" i="17"/>
  <c r="D7" i="16"/>
  <c r="J8" i="15"/>
  <c r="I8" i="15"/>
  <c r="H8" i="15"/>
  <c r="G8" i="15"/>
  <c r="F8" i="15"/>
  <c r="E8" i="15"/>
  <c r="D8" i="15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H88" i="14"/>
  <c r="G88" i="14"/>
  <c r="F88" i="14"/>
  <c r="E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H34" i="14"/>
  <c r="F34" i="14"/>
  <c r="E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G9" i="14"/>
  <c r="G7" i="14" s="1"/>
  <c r="D8" i="14"/>
  <c r="F26" i="17" l="1"/>
  <c r="J12" i="17"/>
  <c r="J14" i="17"/>
  <c r="J24" i="17"/>
  <c r="J26" i="17"/>
  <c r="J28" i="17"/>
  <c r="J19" i="17"/>
  <c r="J27" i="17"/>
  <c r="F9" i="14"/>
  <c r="F7" i="14" s="1"/>
  <c r="D88" i="14"/>
  <c r="G10" i="17"/>
  <c r="G12" i="17"/>
  <c r="G14" i="17"/>
  <c r="G22" i="17"/>
  <c r="H9" i="14"/>
  <c r="H7" i="14" s="1"/>
  <c r="F9" i="17"/>
  <c r="F17" i="17"/>
  <c r="F19" i="17"/>
  <c r="F27" i="17"/>
  <c r="G24" i="17"/>
  <c r="E26" i="17"/>
  <c r="D26" i="17" s="1"/>
  <c r="G11" i="17"/>
  <c r="J11" i="17"/>
  <c r="J13" i="17"/>
  <c r="J17" i="17"/>
  <c r="E18" i="17"/>
  <c r="D34" i="14"/>
  <c r="F10" i="17"/>
  <c r="F12" i="17"/>
  <c r="F14" i="17"/>
  <c r="F18" i="17"/>
  <c r="D7" i="18"/>
  <c r="E22" i="17"/>
  <c r="D22" i="17" s="1"/>
  <c r="G25" i="17"/>
  <c r="G17" i="17"/>
  <c r="F25" i="17"/>
  <c r="J22" i="17"/>
  <c r="J25" i="17"/>
  <c r="K8" i="17"/>
  <c r="G23" i="17"/>
  <c r="G26" i="17"/>
  <c r="L8" i="17"/>
  <c r="E10" i="17"/>
  <c r="D10" i="17" s="1"/>
  <c r="E21" i="17"/>
  <c r="J23" i="17"/>
  <c r="E7" i="18"/>
  <c r="J15" i="17"/>
  <c r="G13" i="17"/>
  <c r="F24" i="17"/>
  <c r="G27" i="17"/>
  <c r="G15" i="17"/>
  <c r="G20" i="17"/>
  <c r="F15" i="17"/>
  <c r="F20" i="17"/>
  <c r="E25" i="17"/>
  <c r="J10" i="17"/>
  <c r="F13" i="17"/>
  <c r="G18" i="17"/>
  <c r="J20" i="17"/>
  <c r="F23" i="17"/>
  <c r="H8" i="17"/>
  <c r="F11" i="17"/>
  <c r="E14" i="17"/>
  <c r="G16" i="17"/>
  <c r="J18" i="17"/>
  <c r="G21" i="17"/>
  <c r="I8" i="17"/>
  <c r="F16" i="17"/>
  <c r="F21" i="17"/>
  <c r="G28" i="17"/>
  <c r="J9" i="17"/>
  <c r="J16" i="17"/>
  <c r="G19" i="17"/>
  <c r="J21" i="17"/>
  <c r="F28" i="17"/>
  <c r="E17" i="17"/>
  <c r="E9" i="17"/>
  <c r="E13" i="17"/>
  <c r="G9" i="17"/>
  <c r="E20" i="17"/>
  <c r="E24" i="17"/>
  <c r="E28" i="17"/>
  <c r="E16" i="17"/>
  <c r="E12" i="17"/>
  <c r="D12" i="17" s="1"/>
  <c r="E19" i="17"/>
  <c r="E23" i="17"/>
  <c r="E27" i="17"/>
  <c r="E11" i="17"/>
  <c r="E15" i="17"/>
  <c r="E9" i="14"/>
  <c r="D27" i="17" l="1"/>
  <c r="D19" i="17"/>
  <c r="D17" i="17"/>
  <c r="D24" i="17"/>
  <c r="D18" i="17"/>
  <c r="D11" i="17"/>
  <c r="D14" i="17"/>
  <c r="D23" i="17"/>
  <c r="D15" i="17"/>
  <c r="D28" i="17"/>
  <c r="F8" i="17"/>
  <c r="J8" i="17"/>
  <c r="D21" i="17"/>
  <c r="D20" i="17"/>
  <c r="D25" i="17"/>
  <c r="D13" i="17"/>
  <c r="G8" i="17"/>
  <c r="D16" i="17"/>
  <c r="D9" i="17"/>
  <c r="E8" i="17"/>
  <c r="E7" i="14"/>
  <c r="D9" i="14"/>
  <c r="D7" i="14" s="1"/>
  <c r="D8" i="17" l="1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Диалайф 370, Сфера-Эстейт 408</t>
        </r>
      </text>
    </comment>
  </commentList>
</comments>
</file>

<file path=xl/sharedStrings.xml><?xml version="1.0" encoding="utf-8"?>
<sst xmlns="http://schemas.openxmlformats.org/spreadsheetml/2006/main" count="5919" uniqueCount="756">
  <si>
    <t>№ п/п</t>
  </si>
  <si>
    <t>Реестровый номер</t>
  </si>
  <si>
    <t>Наименование МО</t>
  </si>
  <si>
    <t>ВСЕГО</t>
  </si>
  <si>
    <t>при нарушениях функций центральной нервной системы</t>
  </si>
  <si>
    <t>при нарушениях функций периферической нервной системы</t>
  </si>
  <si>
    <t>для травматологического профиля</t>
  </si>
  <si>
    <t>при  соматических заболеваниях</t>
  </si>
  <si>
    <t>после перенесенной новой коронавирусной инфекции COVID-19</t>
  </si>
  <si>
    <t>при кардиологических заболеваниях</t>
  </si>
  <si>
    <t>при онкологических заболеваниях</t>
  </si>
  <si>
    <t>для пациентов урологического/гинекологического профиля</t>
  </si>
  <si>
    <t>2 балла  по ШРМ</t>
  </si>
  <si>
    <t>3 балла  по ШРМ</t>
  </si>
  <si>
    <t>2 балла по ШРМ</t>
  </si>
  <si>
    <t>3 балла по ШРМ</t>
  </si>
  <si>
    <t>022124</t>
  </si>
  <si>
    <t>ГБУЗ РВФД</t>
  </si>
  <si>
    <t>взрослые</t>
  </si>
  <si>
    <t>дети</t>
  </si>
  <si>
    <t>027001</t>
  </si>
  <si>
    <t>ГБУЗ РБ Дюртюлинская ЦРБ</t>
  </si>
  <si>
    <t>021110</t>
  </si>
  <si>
    <t>ГБУЗ РБ Детская поликлиника №2 г.Уфа</t>
  </si>
  <si>
    <t>021100</t>
  </si>
  <si>
    <t>ГБУЗ РБ Детская поликлиника №3 г.Уфа</t>
  </si>
  <si>
    <t>021120</t>
  </si>
  <si>
    <t>ГБУЗ РБ Детская поликлиника №5 г.Уфа</t>
  </si>
  <si>
    <t>021130</t>
  </si>
  <si>
    <t>ГБУЗ РБ Детская поликлиника №6 г.Уфа</t>
  </si>
  <si>
    <t>024005</t>
  </si>
  <si>
    <t>ГБУЗ РБ Белорецкая ЦРКБ</t>
  </si>
  <si>
    <t>026001</t>
  </si>
  <si>
    <t>ГБУЗ РБ Месягутовская ЦРБ</t>
  </si>
  <si>
    <t>022113</t>
  </si>
  <si>
    <t>ГБУЗ РДКБ</t>
  </si>
  <si>
    <t>021200</t>
  </si>
  <si>
    <t>ГБУЗ РБ ГДКБ №17 г.Уфа</t>
  </si>
  <si>
    <t>022204</t>
  </si>
  <si>
    <t>ГБУЗ РБ Архангельская ЦРБ</t>
  </si>
  <si>
    <t>026005</t>
  </si>
  <si>
    <t>ГБУЗ РБ Белокатайская ЦРБ</t>
  </si>
  <si>
    <t>028002</t>
  </si>
  <si>
    <t>ГБУЗ РБ Верхнеяркеевская ЦРБ</t>
  </si>
  <si>
    <t>024200</t>
  </si>
  <si>
    <t>ГБУЗ РБ ГБ 9 г. Уфа</t>
  </si>
  <si>
    <t>021424</t>
  </si>
  <si>
    <t>ГБУЗ РБ ГБ г.Салават</t>
  </si>
  <si>
    <t>028000</t>
  </si>
  <si>
    <t>ГБУЗ РБ ГКБ № 18 г. Уфа</t>
  </si>
  <si>
    <t>023500</t>
  </si>
  <si>
    <t>ГБУЗ РБ ГКБ № 5 г. Уфа</t>
  </si>
  <si>
    <t>021800</t>
  </si>
  <si>
    <t>ГБУЗ РБ ГКБ № 8 г. Уфа</t>
  </si>
  <si>
    <t>022300</t>
  </si>
  <si>
    <t>ГБУЗ РБ ГКБ № 13 г. Уфа</t>
  </si>
  <si>
    <t>022720</t>
  </si>
  <si>
    <t>ГБУЗ РБ ГКБ № 21 г. Уфа</t>
  </si>
  <si>
    <t>029001</t>
  </si>
  <si>
    <t>ГБУЗ РБ Ишимбайская ЦРБ</t>
  </si>
  <si>
    <t>022400</t>
  </si>
  <si>
    <t>ГБУЗ РБ КБСМП г. Уфа</t>
  </si>
  <si>
    <t>029100</t>
  </si>
  <si>
    <t>ГБУЗ РБ Поликлиника № 43 г. Уфа</t>
  </si>
  <si>
    <t>029300</t>
  </si>
  <si>
    <t>ГБУЗ РБ Поликлиника № 46 г. Уфа</t>
  </si>
  <si>
    <t>029700</t>
  </si>
  <si>
    <t>ГБУЗ РБ Поликлиника № 50 г. Уфа</t>
  </si>
  <si>
    <t>022220</t>
  </si>
  <si>
    <t>ГБУЗ РКГВВ</t>
  </si>
  <si>
    <t>022100</t>
  </si>
  <si>
    <t>ГБУЗ РКОД</t>
  </si>
  <si>
    <t>022130</t>
  </si>
  <si>
    <t>ГБУЗ РКЦ</t>
  </si>
  <si>
    <t>022117</t>
  </si>
  <si>
    <t>ЧУЗ РЖД Медицина г.Уфа</t>
  </si>
  <si>
    <t>022003</t>
  </si>
  <si>
    <t>ГБУЗ РБ Языковская ЦРБ</t>
  </si>
  <si>
    <t>028004</t>
  </si>
  <si>
    <t>ГБУЗ РБ Бакалинская ЦРБ</t>
  </si>
  <si>
    <t>025001</t>
  </si>
  <si>
    <t>ГБУЗ РБ Бирская ЦРБ</t>
  </si>
  <si>
    <t>021104</t>
  </si>
  <si>
    <t>ГБУЗ РБ Мелеузовская ЦРБ</t>
  </si>
  <si>
    <t>021901</t>
  </si>
  <si>
    <t>ГБУЗ РБ Учалинская ЦГБ</t>
  </si>
  <si>
    <t>021607</t>
  </si>
  <si>
    <t>ГБУЗ РБ Толбазинская ЦРБ</t>
  </si>
  <si>
    <t>022002</t>
  </si>
  <si>
    <t>ГБУЗ РБ Буздякская ЦРБ</t>
  </si>
  <si>
    <t>Итого</t>
  </si>
  <si>
    <t>Объемы комплексных посещений при оказании медицинской помощи по профилю "Медицинская реабилитация" на 2024 год в рамках базовой Программы ОМС</t>
  </si>
  <si>
    <t xml:space="preserve">Плановые объемы обращений в связи с заболеваниями  в амбулаторных условиях по Базовой программе ОМС на 2024 год </t>
  </si>
  <si>
    <t>Наименование медицинской организации</t>
  </si>
  <si>
    <t>В амбулаторных условиях обращения по поводу заболевания.</t>
  </si>
  <si>
    <t>Всего объемы</t>
  </si>
  <si>
    <t>ММОЦ</t>
  </si>
  <si>
    <t>ЦАОП</t>
  </si>
  <si>
    <t>Обращения МО, не имеющих прикрепленное население, в т. ч. обр. для целей учета процедур гемодиализа</t>
  </si>
  <si>
    <t>Объемы обращений по заболеваниям на долечивание в травматологических пунктах</t>
  </si>
  <si>
    <t xml:space="preserve">Обращения МО, имеющие прикрепленное население </t>
  </si>
  <si>
    <t>всего</t>
  </si>
  <si>
    <t>финансируемые по реестрам</t>
  </si>
  <si>
    <t>по подушевому нормативу финансирования на прикрепившихся лиц</t>
  </si>
  <si>
    <t xml:space="preserve"> стоматология детская - ортодонтия</t>
  </si>
  <si>
    <t>Медицинская помощь за пределами РБ</t>
  </si>
  <si>
    <t>Резерв</t>
  </si>
  <si>
    <t>НСЗ</t>
  </si>
  <si>
    <t>Итого по МО</t>
  </si>
  <si>
    <t>025004</t>
  </si>
  <si>
    <t>ГБУЗ РБ Аскинская ЦРБ</t>
  </si>
  <si>
    <t>022103</t>
  </si>
  <si>
    <t>ГБУЗ РБ Балтачевская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</si>
  <si>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</si>
  <si>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</si>
  <si>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</si>
  <si>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</si>
  <si>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</si>
  <si>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</si>
  <si>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</si>
  <si>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</si>
  <si>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</si>
  <si>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</si>
  <si>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</si>
  <si>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</si>
  <si>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</si>
  <si>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</si>
  <si>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</si>
  <si>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</si>
  <si>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020163</t>
  </si>
  <si>
    <t>ООО "АВИЦЕННА" г.Нефтекамск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</si>
  <si>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</si>
  <si>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</si>
  <si>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</si>
  <si>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</si>
  <si>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</si>
  <si>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</si>
  <si>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024002</t>
  </si>
  <si>
    <t>ГБУЗ РБ Бурзянская ЦРБ</t>
  </si>
  <si>
    <t>022012</t>
  </si>
  <si>
    <t>ГБУЗ РБ Зилаирская ЦРБ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</si>
  <si>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</si>
  <si>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</si>
  <si>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</si>
  <si>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</si>
  <si>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</si>
  <si>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</si>
  <si>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</si>
  <si>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</si>
  <si>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</si>
  <si>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</si>
  <si>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</si>
  <si>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</si>
  <si>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</si>
  <si>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</si>
  <si>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</si>
  <si>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ССМП г.Стерлитамак</t>
  </si>
  <si>
    <t>021111</t>
  </si>
  <si>
    <t>ГБУЗ РБ ГБ г.Кумертау</t>
  </si>
  <si>
    <t>021105</t>
  </si>
  <si>
    <t>ГБУЗ РБ Исянгуловская ЦРБ</t>
  </si>
  <si>
    <t>021605</t>
  </si>
  <si>
    <t>ГБУЗ РБ Красноусольская ЦРБ</t>
  </si>
  <si>
    <t>021102</t>
  </si>
  <si>
    <t>ГБУЗ РБ Мраковская ЦРБ</t>
  </si>
  <si>
    <t>021606</t>
  </si>
  <si>
    <t>ГБУЗ РБ Стерлибашевская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</si>
  <si>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</si>
  <si>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</si>
  <si>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</si>
  <si>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</si>
  <si>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</si>
  <si>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</si>
  <si>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023002</t>
  </si>
  <si>
    <t>ГБУЗ РБ Белебеевская ЦРБ</t>
  </si>
  <si>
    <t>023005</t>
  </si>
  <si>
    <t>ГБУЗ РБ Бижбулякская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</si>
  <si>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</si>
  <si>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</si>
  <si>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</si>
  <si>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</si>
  <si>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</si>
  <si>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</si>
  <si>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</si>
  <si>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</si>
  <si>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</si>
  <si>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</si>
  <si>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</si>
  <si>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</si>
  <si>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021322</t>
  </si>
  <si>
    <t>ООО "ОСЦ"</t>
  </si>
  <si>
    <t>029179</t>
  </si>
  <si>
    <t>ГАУЗ РБ Санаторий "Дуслык" г.Уфа</t>
  </si>
  <si>
    <t>027000</t>
  </si>
  <si>
    <t>ГБУЗ РБ Детская поликлиника  №4 г.Уфа</t>
  </si>
  <si>
    <t>ГБУЗ РБ Городская детская поликлиника №6 г.Уфа</t>
  </si>
  <si>
    <t>021140</t>
  </si>
  <si>
    <t>ГАУЗ РБ Детская стоматологическая поликлиника №3 г.Уфа</t>
  </si>
  <si>
    <t>021150</t>
  </si>
  <si>
    <t>ГБУЗ РБ Детская стоматологическая поликлиника  №7 г.Уфа</t>
  </si>
  <si>
    <t>ГБУЗ РБ Поликлиника №43 г.Уфа</t>
  </si>
  <si>
    <t>ГБУЗ РБ Поликлиника №46 г.Уфа</t>
  </si>
  <si>
    <t>ГБУЗ РБ Поликлиника №50 г.Уфа</t>
  </si>
  <si>
    <t>021040</t>
  </si>
  <si>
    <t>ГБУЗ РБ Стоматологическая поликлиника №1 г.Уфа</t>
  </si>
  <si>
    <t>021050</t>
  </si>
  <si>
    <t>ГБУЗ РБ Стоматологическая поликлиника №2 г.Уфа</t>
  </si>
  <si>
    <t>021060</t>
  </si>
  <si>
    <t>ГБУЗ РБ Стоматологическая поликлиника №4 г.Уфа</t>
  </si>
  <si>
    <t>021070</t>
  </si>
  <si>
    <t>ГБУЗ РБ Стоматологическая поликлиника №5 г.Уфа</t>
  </si>
  <si>
    <t>021080</t>
  </si>
  <si>
    <t>ГБУЗ РБ Стоматологическая поликлиника №6 г.Уфа</t>
  </si>
  <si>
    <t>021160</t>
  </si>
  <si>
    <t>ГАУЗ РБ Стоматологическая поликлиника №8 г.Уфа</t>
  </si>
  <si>
    <t>021310</t>
  </si>
  <si>
    <t>ГАУЗ РБ Стоматологическая поликлиника №9 г.Уфа</t>
  </si>
  <si>
    <t>029400</t>
  </si>
  <si>
    <t>ГБУЗ РБ ГКБ Демского района г.Уфы</t>
  </si>
  <si>
    <t>ГБУЗ РБ ГКБ №5 г.Уфа</t>
  </si>
  <si>
    <t>ГБУЗ РБ ГКБ №8 г.Уфа</t>
  </si>
  <si>
    <t>ГБУЗ РБ ГБ №9 г.Уфа</t>
  </si>
  <si>
    <t>ГБУЗ РБ ГКБ №13 г.Уфа</t>
  </si>
  <si>
    <t>ГБУЗ РБ ГКБ №18 г.Уфы</t>
  </si>
  <si>
    <t>023200</t>
  </si>
  <si>
    <t>ГБУЗ РБ ГКПЦ г.Уфы</t>
  </si>
  <si>
    <t>020159</t>
  </si>
  <si>
    <t>ГБУЗ РБ ЦСМП и МК</t>
  </si>
  <si>
    <t>022800</t>
  </si>
  <si>
    <t>ФГБОУ ВО БГМУ Минздрава России всего, в том числе: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</si>
  <si>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</si>
  <si>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(стоматология)</t>
  </si>
  <si>
    <t>ФГБОУ ВО БГМУ Минздрава России (офтальмология для отдельных структурных подразделений)</t>
  </si>
  <si>
    <t>025000</t>
  </si>
  <si>
    <t>ФКУЗ "МСЧ МВД России по Республике Башкортостан"</t>
  </si>
  <si>
    <t>020171</t>
  </si>
  <si>
    <t>УФИЦ РАН</t>
  </si>
  <si>
    <t>ЧУЗ "КБ "РЖД-Медицина"г.Уфа</t>
  </si>
  <si>
    <t>022202</t>
  </si>
  <si>
    <t>ГБУЗ РБ Благовещенская ЦРБ</t>
  </si>
  <si>
    <t>026002</t>
  </si>
  <si>
    <t>ГБУЗ РБ Большеустьикинская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</si>
  <si>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</si>
  <si>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</si>
  <si>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</si>
  <si>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</si>
  <si>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</si>
  <si>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</si>
  <si>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</si>
  <si>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</si>
  <si>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</si>
  <si>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</si>
  <si>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</si>
  <si>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</si>
  <si>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</si>
  <si>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</si>
  <si>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</si>
  <si>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</si>
  <si>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</si>
  <si>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</si>
  <si>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</si>
  <si>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</si>
  <si>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</si>
  <si>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</si>
  <si>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</si>
  <si>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</si>
  <si>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</si>
  <si>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</si>
  <si>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</si>
  <si>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</si>
  <si>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</si>
  <si>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</si>
  <si>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</si>
  <si>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</si>
  <si>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</si>
  <si>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</si>
  <si>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</si>
  <si>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</si>
  <si>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</si>
  <si>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</si>
  <si>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</si>
  <si>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</si>
  <si>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</si>
  <si>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ООО "Медси-Уфа"</t>
  </si>
  <si>
    <t>020172</t>
  </si>
  <si>
    <t>ООО "МЦ МЕГИ"</t>
  </si>
  <si>
    <t>029110</t>
  </si>
  <si>
    <t xml:space="preserve">ООО "Санаторий "Зеленая роща" </t>
  </si>
  <si>
    <t>020233</t>
  </si>
  <si>
    <t>ООО санаторий "Юматово"</t>
  </si>
  <si>
    <t>020170</t>
  </si>
  <si>
    <t>ООО "ЦМТ"</t>
  </si>
  <si>
    <t>020161</t>
  </si>
  <si>
    <t>ООО "Экома"</t>
  </si>
  <si>
    <t>020248</t>
  </si>
  <si>
    <t>ООО "Клиника эстетической медицины "Юхелф"</t>
  </si>
  <si>
    <t>022120</t>
  </si>
  <si>
    <t>ГБУЗ РКБ им. Г.Г.Куватова</t>
  </si>
  <si>
    <t>ГАУЗ РКОД Минздрава РБ</t>
  </si>
  <si>
    <t xml:space="preserve">022112 </t>
  </si>
  <si>
    <t xml:space="preserve">ГБУЗ РКВД </t>
  </si>
  <si>
    <t>026000</t>
  </si>
  <si>
    <t>ГБУЗ РКПЦ МЗ РБ</t>
  </si>
  <si>
    <t>022132</t>
  </si>
  <si>
    <t>ГБУЗ РМГЦ</t>
  </si>
  <si>
    <t>ГБУЗ РБ КБСМП г.Уфа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</si>
  <si>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</si>
  <si>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</si>
  <si>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</si>
  <si>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</si>
  <si>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</si>
  <si>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</si>
  <si>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</si>
  <si>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</si>
  <si>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</si>
  <si>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</si>
  <si>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</si>
  <si>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</si>
  <si>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</si>
  <si>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020164</t>
  </si>
  <si>
    <t>ГАУЗ РПНС Акбузат</t>
  </si>
  <si>
    <t>020050</t>
  </si>
  <si>
    <t>БФ "Уфимский хоспис"</t>
  </si>
  <si>
    <t>020051</t>
  </si>
  <si>
    <t>АНМО "Уфимский хоспис"</t>
  </si>
  <si>
    <t>Объемы медицинской помощи по профилю "Венерология" на 2024 год.</t>
  </si>
  <si>
    <t>В амбулаторных условиях</t>
  </si>
  <si>
    <t xml:space="preserve">В условиях круглосуточного стационара </t>
  </si>
  <si>
    <t xml:space="preserve">В условиях дневного стационара </t>
  </si>
  <si>
    <t>Посещения с профилактическими и иными целями</t>
  </si>
  <si>
    <t>Обращения в связи с заболеваниями</t>
  </si>
  <si>
    <t>Случаи госпита-лизации</t>
  </si>
  <si>
    <t>Койко-дни</t>
  </si>
  <si>
    <t>Случаи лечения</t>
  </si>
  <si>
    <t>Пациенто-дни</t>
  </si>
  <si>
    <t>Всего</t>
  </si>
  <si>
    <t xml:space="preserve">Объемы по дополнительным видам и условиям оказания медицинской помощи, не установленным базовой программой ОМС на 2024 год.                                                                                          </t>
  </si>
  <si>
    <t>В стационарных условиях</t>
  </si>
  <si>
    <t>В дневном стационаре</t>
  </si>
  <si>
    <t>-операции с имплантацией референсных маркеров</t>
  </si>
  <si>
    <t>-операции без имплантации референсных маркеров</t>
  </si>
  <si>
    <t>Объемы медицинской помощи по профилю "Наркология" на 2024 год.</t>
  </si>
  <si>
    <t>Реестро-вый номер</t>
  </si>
  <si>
    <t>в амбулаторных условиях</t>
  </si>
  <si>
    <t xml:space="preserve">в условиях круглосуточных стационаров </t>
  </si>
  <si>
    <t xml:space="preserve">в условиях дневных стационаров </t>
  </si>
  <si>
    <t xml:space="preserve">Посещения с профилактическими и иными целями </t>
  </si>
  <si>
    <t xml:space="preserve">Обращения в связи с заболеваниями </t>
  </si>
  <si>
    <t>Случаи госпитали-зации</t>
  </si>
  <si>
    <t>Объемы медицинской помощи по паллиативной медицинской помощи на 2024 год.</t>
  </si>
  <si>
    <t>в  условиях круглосуточного стационара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</si>
  <si>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</si>
  <si>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</si>
  <si>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Посещения всего</t>
  </si>
  <si>
    <t>Объемы и суммы медицинской помощи по профилю "Психотерапия" на 2024 год.</t>
  </si>
  <si>
    <t>Консультативные посещения (ГБУЗ РКПТД)</t>
  </si>
  <si>
    <t>Сдучаи лечения</t>
  </si>
  <si>
    <t xml:space="preserve">АО Санаторий Зеленая роща </t>
  </si>
  <si>
    <t>из них:</t>
  </si>
  <si>
    <t>по другим профилям</t>
  </si>
  <si>
    <t>по профилю "стоматология"</t>
  </si>
  <si>
    <t xml:space="preserve">Амбулаторно-поликлиническая помощь в части комплексных посещений  для проведения диспансерного наблюдения на 2024 год </t>
  </si>
  <si>
    <t>Реестровый номер МО</t>
  </si>
  <si>
    <t>Комплексные посещения для диспансерного наблюдения отдельных категорий граждан из числа взрослого населения (приказ Минздрава России от 15.03.2022 № 168н, от 4 июня 2020 г. № 548н)</t>
  </si>
  <si>
    <t>в том числе по поводу:</t>
  </si>
  <si>
    <t xml:space="preserve"> онкологических заболеваний (приказ Минздрава России от 15.03.2022 № 168н, от 4 июня 2020 г. № 548н)</t>
  </si>
  <si>
    <t>сахарного диабета</t>
  </si>
  <si>
    <t>болезней системы кровообращения</t>
  </si>
  <si>
    <t>других заболеваний (приказ Минздрава России от 15.03.2022 № 168н)</t>
  </si>
  <si>
    <t>Всего, в том числе</t>
  </si>
  <si>
    <t>МТР</t>
  </si>
  <si>
    <r>
      <t>Г</t>
    </r>
    <r>
      <rPr>
        <sz val="8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</si>
  <si>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8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</si>
  <si>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8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</si>
  <si>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8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</si>
  <si>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8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</si>
  <si>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8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</si>
  <si>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</si>
  <si>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</si>
  <si>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</si>
  <si>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</si>
  <si>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</si>
  <si>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8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</si>
  <si>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8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</si>
  <si>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8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</si>
  <si>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8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</si>
  <si>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8"/>
        <rFont val="Times New Roman"/>
        <family val="1"/>
        <charset val="204"/>
      </rPr>
      <t>БУЗ  ЦСМК и МК</t>
    </r>
  </si>
  <si>
    <r>
      <rPr>
        <sz val="8"/>
        <color indexed="8"/>
        <rFont val="Times New Roman"/>
        <family val="1"/>
        <charset val="204"/>
      </rPr>
      <t>ООО "МЦ МЕГИ</t>
    </r>
    <r>
      <rPr>
        <sz val="8"/>
        <color theme="1"/>
        <rFont val="Times New Roman"/>
        <family val="1"/>
        <charset val="204"/>
      </rPr>
      <t>"</t>
    </r>
  </si>
  <si>
    <t>Объемы исследований и иных медицинских вмешательств, проводимых в рамках углубленной диспансеризации  на 2024 год</t>
  </si>
  <si>
    <t>Исследования и медицинские вмешательства в рамках углубленной диспансеризации (оплата осуществляется за единицу объема медицинской помощи)</t>
  </si>
  <si>
    <t>1 этап углубленной диспансеризации</t>
  </si>
  <si>
    <t>2 этап  углубленной диспансеризации</t>
  </si>
  <si>
    <t>комплексное посещение</t>
  </si>
  <si>
    <t>в том числе услуги
 в объеме:</t>
  </si>
  <si>
    <t>посещение терапевта</t>
  </si>
  <si>
    <t>в том числе услуги
 в объеме :</t>
  </si>
  <si>
    <t>проведение теста с 6 минутной ходьбой *</t>
  </si>
  <si>
    <t>определение концентрации Д-димера в крови*</t>
  </si>
  <si>
    <t>эхокардиография*</t>
  </si>
  <si>
    <t>КТ легких*</t>
  </si>
  <si>
    <t>проведение дуплексного сканирования вен нижних конечностей*</t>
  </si>
  <si>
    <t>Всего, в том числе по МО</t>
  </si>
  <si>
    <t>Объемы  исследований кала на скрытую кровь иммунохимическим методом (количественный метод),  проводимых   в рамках первого этапа диспансеризации  определенных групп  взрослого населения, на 2024 год</t>
  </si>
  <si>
    <t>Отдельные исследования в рамках первого этапа диспансеризации</t>
  </si>
  <si>
    <t>Скрининг колоректального рака</t>
  </si>
  <si>
    <t>Исследование кала на скрытую кровь иммунохимическим методом (количественный метод)</t>
  </si>
  <si>
    <t>ГБУЗ РБ ГБ №1 г. Октябрьский</t>
  </si>
  <si>
    <t>Объемы медицинской помощи, оказываемой в центрах здоровья, на 2024 год.</t>
  </si>
  <si>
    <t>Всего посещений</t>
  </si>
  <si>
    <t>в том числе:</t>
  </si>
  <si>
    <t>Взрослое население</t>
  </si>
  <si>
    <t>Детское население</t>
  </si>
  <si>
    <t>первичное посещение для проведения комплексного обследования</t>
  </si>
  <si>
    <t>посещение для динамического наблюдения</t>
  </si>
  <si>
    <t>всего посещений</t>
  </si>
  <si>
    <t>ГБУЗ РБ ГКБ №1 города Стерлитамак</t>
  </si>
  <si>
    <t>ГБУЗ РБ ГКБ Демского района г.Уфа</t>
  </si>
  <si>
    <t>ГБУЗ РБ ГКБ №18 г.Уфа</t>
  </si>
  <si>
    <t>Объемы комплексных посещений  в части ведения школ для больных  сахарным диабетом на 2024 год</t>
  </si>
  <si>
    <t>Комплексные посещения в части ведения школ для больных  сахарным диабетом</t>
  </si>
  <si>
    <t>Всего комплексных посещений</t>
  </si>
  <si>
    <t>в том числе</t>
  </si>
  <si>
    <t>взрослые с сахарным диабетом 1 типа</t>
  </si>
  <si>
    <t>взрослые с сахарным диабетом 2 типа</t>
  </si>
  <si>
    <t>дети и подростки с сахарным диабетом</t>
  </si>
  <si>
    <t>ГБУЗ РБ Станция скорой медицинской помощи г.Стерлитамак</t>
  </si>
  <si>
    <r>
      <t>Г</t>
    </r>
    <r>
      <rPr>
        <sz val="11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</si>
  <si>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1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</si>
  <si>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1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</si>
  <si>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1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</si>
  <si>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1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</si>
  <si>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1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</si>
  <si>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</si>
  <si>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</si>
  <si>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</si>
  <si>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</si>
  <si>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</si>
  <si>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1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</si>
  <si>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1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</si>
  <si>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1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</si>
  <si>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11"/>
        <color indexed="8"/>
        <rFont val="Times New Roman"/>
        <family val="1"/>
        <charset val="204"/>
      </rPr>
      <t>УЗ РБ ГКБ №18 г.Уфы</t>
    </r>
  </si>
  <si>
    <r>
      <rPr>
        <sz val="11"/>
        <color indexed="8"/>
        <rFont val="Times New Roman"/>
        <family val="1"/>
        <charset val="204"/>
      </rPr>
      <t>ООО "МЦ МЕГИ</t>
    </r>
    <r>
      <rPr>
        <sz val="11"/>
        <color theme="1"/>
        <rFont val="Times New Roman"/>
        <family val="1"/>
        <charset val="204"/>
      </rPr>
      <t>"</t>
    </r>
  </si>
  <si>
    <t xml:space="preserve">Амбулаторно-поликлиническая помощь в части  профилактических посещений  с другими целями (патронаж, выдача справок и иных медицинских документов и др.) на 2024 год </t>
  </si>
  <si>
    <t xml:space="preserve">Профилактические посещения  с другими целями (патронаж, выдача справок и иных медицинских документов и др.) </t>
  </si>
  <si>
    <t>Итого посещений</t>
  </si>
  <si>
    <t>Посещения МО, не имеющих прикрепленного населения</t>
  </si>
  <si>
    <t>Посещения МО,  имеющих прикрепленное население</t>
  </si>
  <si>
    <t>Посещения по центрам  здоровья</t>
  </si>
  <si>
    <t xml:space="preserve">финансируемые по реестрам </t>
  </si>
  <si>
    <t xml:space="preserve">Амбулаторно-поликлиническая помощь в части профилактических посещений  медицинских работников,
 имеющих среднее медицинское образование,ведущих самостоятельный прием на 2024 год </t>
  </si>
  <si>
    <t>Посещения  медицинских работников, имеющих среднее медицинское образование,ведущих самостоятельный прием</t>
  </si>
  <si>
    <t xml:space="preserve">Амбулаторно-поликлиническая помощь в части профилактических посещений по разовым посещениям в связи с заболеванием на 2024 год </t>
  </si>
  <si>
    <t xml:space="preserve">Разовые посещения в связи с заболеванием
</t>
  </si>
  <si>
    <t>Гериатрия</t>
  </si>
  <si>
    <t>Консультативные посещения</t>
  </si>
  <si>
    <t>первичный прием</t>
  </si>
  <si>
    <t>повторная консультация</t>
  </si>
  <si>
    <t>посещения в АЦКТ (пульманолог)</t>
  </si>
  <si>
    <t>стоматология детская - ортодонтия</t>
  </si>
  <si>
    <t>в том числе  посещение для диспансерного наблюдения пациентов после трансплантации сердца</t>
  </si>
  <si>
    <t xml:space="preserve">Амбулаторно-поликлиническая помощь в части профилактических посещений для проведения диспансерного наблюдения на 2024 год </t>
  </si>
  <si>
    <t xml:space="preserve">Посещения с иными целями для проведения диспансерного наблюдения </t>
  </si>
  <si>
    <t>взрослое население  
(по диагнозам, не вошедшим в приказы Минздрава России от 15.03.2022 № 168н, от 04.06.2020 №548н)</t>
  </si>
  <si>
    <t>детское население  
(приказ Минздрава России от 16.05.2019 № 302н)</t>
  </si>
  <si>
    <t xml:space="preserve">финансируемые по реестрам  </t>
  </si>
  <si>
    <t xml:space="preserve">по профилю "стоматология" 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</si>
  <si>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</si>
  <si>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</si>
  <si>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</si>
  <si>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</si>
  <si>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</si>
  <si>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</si>
  <si>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</si>
  <si>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</si>
  <si>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</si>
  <si>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</si>
  <si>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</si>
  <si>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</si>
  <si>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</si>
  <si>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</si>
  <si>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</si>
  <si>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9"/>
        <rFont val="Times New Roman"/>
        <family val="1"/>
        <charset val="204"/>
      </rPr>
      <t>БУЗ  ЦСМК и МК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</si>
  <si>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</si>
  <si>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 xml:space="preserve">Амбулаторно-поликлиническая помощь в части посещений с профилактическими и иными целями  в рамках базовой программы ОМС на 2024 год </t>
  </si>
  <si>
    <t>в  том числе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</si>
  <si>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</si>
  <si>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</si>
  <si>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</si>
  <si>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 xml:space="preserve">в том числе </t>
  </si>
  <si>
    <t>Профилактический медосмотр взрослых, в том числе при первом посещении по поводу диспансерного наблюдения</t>
  </si>
  <si>
    <t xml:space="preserve">Профилактический медосмотр несовершеннолетних </t>
  </si>
  <si>
    <t>Диспансеризация взрослого населения (1 этап)</t>
  </si>
  <si>
    <t xml:space="preserve"> Диспансеризация детей- сирот</t>
  </si>
  <si>
    <t xml:space="preserve"> Посещения для проведения диспансеризации определенных групп взрослого населения (2 этап)</t>
  </si>
  <si>
    <t xml:space="preserve"> Посещения для проведения 2 этапа углубленной диспансеризации (врач-терапевт)</t>
  </si>
  <si>
    <t>Посещения для проведения диспансерного наблюдения (дети, взрослые по диагнозам, не вошедшим в приказы  Минздрава России от 15.03.2022 № 168н,от 04.06.2020 №548н)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</si>
  <si>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</si>
  <si>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</si>
  <si>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др.), в т.ч. Центры здоровья</t>
  </si>
  <si>
    <t>Объемы комплексных посещений  в части ведения школ для больных с сахарным диабетом</t>
  </si>
  <si>
    <t>*углубленная диспансеризация включает проведение отдельных диагностических исследований (услуг) в объеме указанного в графах 5,6,8,9,10. Руководитель медицинской организации обязан обеспечить в полном объеме проведение углубленной диспансеризации, в том числе путем заключения договоров с другими медицинскими организациями на оказание диагностических услуг (в случае отсутствия специального оборудования, лицензии и др.).</t>
  </si>
  <si>
    <t>Объем, перечень видов ВМП, финансовое обеспечение которых осуществляется за счет средств ОМС, установленные Комиссией на 2024 год</t>
  </si>
  <si>
    <t>№ группы ВМП</t>
  </si>
  <si>
    <t>ГАУЗ РКОД МЗ РБ</t>
  </si>
  <si>
    <t xml:space="preserve">ГБУЗ РДКБ </t>
  </si>
  <si>
    <t>ГБУЗ РБ ГДКБ № 17 г. Уфа</t>
  </si>
  <si>
    <t>ГБУЗ РБ ГКБ № 8  г. Уфа</t>
  </si>
  <si>
    <t>ГБУЗ РБ ГКБ  № 18 г. Уфа</t>
  </si>
  <si>
    <t>ГБУЗ РБ ГКПЦ г. Уфы</t>
  </si>
  <si>
    <t>ГБУЗ РБ ГБ г. Салават</t>
  </si>
  <si>
    <t>ГБУЗ РБ ГКБ № 1  г. Стерлитамак</t>
  </si>
  <si>
    <t>ГБУЗ РБ ГБ  г. Кумертау</t>
  </si>
  <si>
    <t>ГБУЗ РБ ГБ  г. Нефтекамск</t>
  </si>
  <si>
    <t>ГБУЗ РБ ГБ  Белорецкая ЦРКБ</t>
  </si>
  <si>
    <t>ГБУЗ РБ ГБ № 1 г. Октябрьский</t>
  </si>
  <si>
    <t>ГБУЗ ЦГБ г. Сибай</t>
  </si>
  <si>
    <t>ФГБОУ ВО БГМУ МЗ РФ</t>
  </si>
  <si>
    <t>ООО "МД-Проект 2010"</t>
  </si>
  <si>
    <t>ООО "Медсервис"</t>
  </si>
  <si>
    <t>ИТОГО по МО</t>
  </si>
  <si>
    <t>ИТОГО с МТР</t>
  </si>
  <si>
    <t xml:space="preserve">Количество случаев  госпитализации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</si>
  <si>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</si>
  <si>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</si>
  <si>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</si>
  <si>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</si>
  <si>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</si>
  <si>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</si>
  <si>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</si>
  <si>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</si>
  <si>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</si>
  <si>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</si>
  <si>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</si>
  <si>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</si>
  <si>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>Ревматология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</si>
  <si>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</si>
  <si>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</si>
  <si>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</si>
  <si>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</si>
  <si>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>Хирургия</t>
  </si>
  <si>
    <t xml:space="preserve">Челюстно-лицевая хирургия </t>
  </si>
  <si>
    <t xml:space="preserve">Эндокринология </t>
  </si>
  <si>
    <t>Объемы оказания медицинской помощи в условиях круглосуточного стационара, на 2024 год.</t>
  </si>
  <si>
    <t>№ пп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</si>
  <si>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</si>
  <si>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</si>
  <si>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 , без МР</t>
  </si>
  <si>
    <t>ВМП 2024</t>
  </si>
  <si>
    <t>Всего в рамках базовой программы ОМС (КСГ+ВМП)</t>
  </si>
  <si>
    <t>профиль "Медицинская реабилитация"</t>
  </si>
  <si>
    <t>ИТОГО</t>
  </si>
  <si>
    <t>КСГ с онкологическими заболеваниями</t>
  </si>
  <si>
    <t xml:space="preserve">КСГ по COVID-19 </t>
  </si>
  <si>
    <t>профиль "Онкология"</t>
  </si>
  <si>
    <t>1 А</t>
  </si>
  <si>
    <t xml:space="preserve">ГБУЗ РБ ГБ N 9 г. Уфа </t>
  </si>
  <si>
    <t xml:space="preserve">ГБУЗ РБ ГКБ N 5 г. Уфа </t>
  </si>
  <si>
    <t>2 А</t>
  </si>
  <si>
    <t xml:space="preserve">ГБУЗ РБ ДБ г. Стерлитамак </t>
  </si>
  <si>
    <t>2 Б</t>
  </si>
  <si>
    <t xml:space="preserve">ГБУЗ РБ ГКБ Демского района г. Уфа </t>
  </si>
  <si>
    <t xml:space="preserve">ЧУЗ "КБ "РЖД-Медицина" г. Уфа" </t>
  </si>
  <si>
    <t xml:space="preserve">ООО "Октябрьский сосудистый центр" </t>
  </si>
  <si>
    <t>3А</t>
  </si>
  <si>
    <t>отделения уровня</t>
  </si>
  <si>
    <t>1А</t>
  </si>
  <si>
    <t>3 А</t>
  </si>
  <si>
    <t xml:space="preserve">ООО "Медсервис" (г. Салават) </t>
  </si>
  <si>
    <t xml:space="preserve">ГБУЗ РБ ГБ г. Кумертау </t>
  </si>
  <si>
    <t xml:space="preserve">3 А </t>
  </si>
  <si>
    <t xml:space="preserve">ГБУЗ РБ ГБ N 1 г. Октябрьский </t>
  </si>
  <si>
    <t>ГБУЗ РБ ГБ г. Нефтекамск</t>
  </si>
  <si>
    <t xml:space="preserve">ГБУЗ РБ ГБ г. Салават </t>
  </si>
  <si>
    <t>ГБУЗ РБ ГКБ № 1 г. Стерлитамак</t>
  </si>
  <si>
    <t xml:space="preserve">ГБУЗ РБ ГКБ N 8 г. Уфа </t>
  </si>
  <si>
    <t xml:space="preserve">ГБУЗ РБ ЦГБг. Сибай </t>
  </si>
  <si>
    <t xml:space="preserve">ГАУЗ РКОД МЗ РБ </t>
  </si>
  <si>
    <t>3 Б</t>
  </si>
  <si>
    <t xml:space="preserve">ГБУЗ РКЦ </t>
  </si>
  <si>
    <t>3Б</t>
  </si>
  <si>
    <t xml:space="preserve">ГБУЗ РКПЦ МЗ РБ </t>
  </si>
  <si>
    <t xml:space="preserve">ГБУЗ РБ КБСМП г. Уфа </t>
  </si>
  <si>
    <t xml:space="preserve">ГБУЗ РБ ГДКБ N 17 г. Уфа </t>
  </si>
  <si>
    <t>ГБУЗ РБ ГКБ № 18 г. Уфы</t>
  </si>
  <si>
    <t>ГБУЗ РБ ГКБ N 21 г. Уфа</t>
  </si>
  <si>
    <t>3 В</t>
  </si>
  <si>
    <t xml:space="preserve">ООО "МД Проект 2010" </t>
  </si>
  <si>
    <t>ФГБОУ ВО БГМУ Минздрава России</t>
  </si>
  <si>
    <t>Объемы медицинской помощи за пределами РБ</t>
  </si>
  <si>
    <t>КСГ (за исключением КСГ с онкологическими заболеваниями,COVID-19)</t>
  </si>
  <si>
    <t xml:space="preserve">ГБУЗ РКИБ </t>
  </si>
  <si>
    <t>ФГБОУ ВО БГМУ Минздрава России (офтальмология для отдельного структурного подразделения)</t>
  </si>
  <si>
    <t>ФГБОУ ВО БГМУ Минздрава России (без стоматологии, офтальмологии)</t>
  </si>
  <si>
    <t>ФГБОУ ВО БГМУ Минздрава России, в т.ч.</t>
  </si>
  <si>
    <t>ЧУЗ "КБ "РЖД-МЕДИЦИНА" Г.УФА"</t>
  </si>
  <si>
    <t>Поликлиника УФИЦ РАН</t>
  </si>
  <si>
    <t>ГБУЗ РБ Детская стоматологическая поликлиника №7 г.Уфа</t>
  </si>
  <si>
    <t>ГБУЗ РБ Детская поликлиника №4 г.Уфа</t>
  </si>
  <si>
    <t>ООО Медсервис, г. Салават</t>
  </si>
  <si>
    <t>по профилю "офтальмология"</t>
  </si>
  <si>
    <t>по профилю "травматология и ортопедия"</t>
  </si>
  <si>
    <t>в том числе на травматологические пункты:</t>
  </si>
  <si>
    <t>Объемы всего на 2024 год</t>
  </si>
  <si>
    <t>Наименование учреждения здравоохранения</t>
  </si>
  <si>
    <t>Объемы медицинской помощи в амбулаторно-поликлинических условиях в неотложной форме на 2024 год.</t>
  </si>
  <si>
    <t xml:space="preserve">Объемы отдельных диагностических (лабораторных) исследований, оказываемых в амбулаторно-поликлинических условиях на 2024 год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</si>
  <si>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</si>
  <si>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</si>
  <si>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>без К для АЦКТ</t>
  </si>
  <si>
    <t>без К</t>
  </si>
  <si>
    <t>с К</t>
  </si>
  <si>
    <t>с К  и исп. АИ</t>
  </si>
  <si>
    <t>ГАУЗ РБ Учалинская ЦГБ</t>
  </si>
  <si>
    <t xml:space="preserve">ООО "МедТех" г. Сибай                                                          </t>
  </si>
  <si>
    <t>ГБУЗ РБ ГКБ № 1 г.Стерлитамак</t>
  </si>
  <si>
    <t>ГБУЗ РБ ГБ г. Кумертау</t>
  </si>
  <si>
    <t>ООО "Медсервис" (г. Салават)</t>
  </si>
  <si>
    <t>ГБУЗ РБ ГКБ Демского района г. Уфа</t>
  </si>
  <si>
    <t>ГАУЗ РБ ГКБ № 18 г. Уфа</t>
  </si>
  <si>
    <t xml:space="preserve">ГБУЗ РБ ГКБ № 21 г. Уфа </t>
  </si>
  <si>
    <t>ЧУЗ «КБ «РЖД - Медицина» г. Уфа»</t>
  </si>
  <si>
    <t xml:space="preserve">ООО  "ЛДЦ МИБС-Уфа"                                                                                           </t>
  </si>
  <si>
    <t>ООО "МД Проект 2010"</t>
  </si>
  <si>
    <t xml:space="preserve">Объемы отдельных диагностических исследований, оказываемых в амбулаторно-поликлинических условиях, на 2024 год.                </t>
  </si>
  <si>
    <t>Наименование медицинских организаций</t>
  </si>
  <si>
    <t xml:space="preserve">                     УЗИ сердечно-сосудистой системы</t>
  </si>
  <si>
    <t>Эхо-кардиография</t>
  </si>
  <si>
    <t>УЗДС брахио-цефальных артерий</t>
  </si>
  <si>
    <t>УЗДС магистральных артерий и вен нижних конечностей</t>
  </si>
  <si>
    <t>ГБУЗ РБ ДБ г. Стерлитамак</t>
  </si>
  <si>
    <t>ГБУЗ РКБ им.Г.Г.Куватова</t>
  </si>
  <si>
    <t>Объемы отдельных диагностических (лабораторных) исследований, оказываемых в амбулаторно-поликлинических условиях на 2024 год</t>
  </si>
  <si>
    <t>(исследования)</t>
  </si>
  <si>
    <t xml:space="preserve">                                  Эндоскопические диагностические исследования </t>
  </si>
  <si>
    <t>Патологоанатомические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</si>
  <si>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Молекулярно-биологические исследования с целью диагностики онкологических заболеваний</t>
  </si>
  <si>
    <t>Гастро-скопия</t>
  </si>
  <si>
    <t>Бронхо-скопия</t>
  </si>
  <si>
    <t>План в рамках Приказа МЗ РБ от 16.09.2022 г. № 1476-А</t>
  </si>
  <si>
    <r>
      <t xml:space="preserve">План в рамках Приказа МЗ РБ 
от 7.10.2022  г. № 1635-А
 (2 этап скрининга колоректального рака)                                                                                            </t>
    </r>
    <r>
      <rPr>
        <b/>
        <sz val="8"/>
        <rFont val="Times New Roman Cyr"/>
        <charset val="204"/>
      </rPr>
      <t>ВСЕГО</t>
    </r>
  </si>
  <si>
    <t>2 категория</t>
  </si>
  <si>
    <t>3 категория</t>
  </si>
  <si>
    <t>4 категория</t>
  </si>
  <si>
    <t>5 категория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</si>
  <si>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</si>
  <si>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</si>
  <si>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</si>
  <si>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</si>
  <si>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Молекулярно-генетические исследования мутаций в гене BRCA1/2 в биопсийном (операционном) материале</t>
  </si>
  <si>
    <t>Исследования с применением молекулярно-генетических методов in situ гибридизации FISH</t>
  </si>
  <si>
    <t>Иные**
( молекулярно-генетические исследования мутаций в гене MSI, IDH 1/ 2, TP53, MGMT (метил-е), MLH1 (метил-е), стандартные кариотипирование  костного мозга)</t>
  </si>
  <si>
    <t>Секвени-рование NGS</t>
  </si>
  <si>
    <t>Колонос-копия</t>
  </si>
  <si>
    <t>Колоно-скопия</t>
  </si>
  <si>
    <t>Колоно-скопия с наркозом</t>
  </si>
  <si>
    <t>Колоно-скопия с полип-эктомией</t>
  </si>
  <si>
    <t>ООО "Авиценна"</t>
  </si>
  <si>
    <t>Количество  лабораторных исследований                                                                                                 "Тестирование на выявление новой коронавирусной инфекции                                                                                                         (COVID - 19)" на 2024 год в амбулаторных условиях</t>
  </si>
  <si>
    <t xml:space="preserve">План на 2024 год </t>
  </si>
  <si>
    <t xml:space="preserve">ГБУЗ РБ ГБ г. Кумертау
  ГБУЗ РБ ГБ г. Кумертау
</t>
  </si>
  <si>
    <t>ФГБОУ ВО БГМУ Минздрава России
  ФГБОУ ВО БГМУ Минздрава России</t>
  </si>
  <si>
    <t>Количество  лабораторных исследований "Тестирование на наличие респираторных инфекций, включая вирус гриппа" на 2024 год в амбулаторных условиях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</si>
  <si>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</si>
  <si>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</si>
  <si>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 xml:space="preserve">  ФГБОУ ВО БГМУ Минздрава России</t>
  </si>
  <si>
    <t xml:space="preserve">  ГБУЗ РМГЦ</t>
  </si>
  <si>
    <t xml:space="preserve">  ГБУЗ РБ ГБ г.Нефтекамск</t>
  </si>
  <si>
    <t xml:space="preserve">  ГБУЗ РБ КБСМП г.Уфа</t>
  </si>
  <si>
    <t xml:space="preserve"> ГБУЗ РБ ГКБ № 1 г. Стерлитамак</t>
  </si>
  <si>
    <t xml:space="preserve">  ГБУЗ РКИБ</t>
  </si>
  <si>
    <t xml:space="preserve">  ГБУЗ РБ Белорецкая ЦРКБ</t>
  </si>
  <si>
    <t xml:space="preserve">  ГБУЗ РКБ им. Г.Г. Куватова</t>
  </si>
  <si>
    <t xml:space="preserve">  ГБУЗ РБ ГКБ № 13 г. Уфа</t>
  </si>
  <si>
    <t xml:space="preserve">  ГБУЗ РБ ГБ г. Салават</t>
  </si>
  <si>
    <t xml:space="preserve">  ГБУЗ РБ Дюртюлинская ЦРБ</t>
  </si>
  <si>
    <t xml:space="preserve">  ГБУЗ РБ ЦГБ г. Сибай</t>
  </si>
  <si>
    <t xml:space="preserve">  ГБУЗ РБ ГБ № 1 г. Октябрьский</t>
  </si>
  <si>
    <t xml:space="preserve">  ГБУЗ РБ ГБ г. Кумертау</t>
  </si>
  <si>
    <t xml:space="preserve">  ООО Медсервис г. Салават</t>
  </si>
  <si>
    <t>ГБУЗ РБ ГБ №1 г.Стерлитамак</t>
  </si>
  <si>
    <t>радио-метрия</t>
  </si>
  <si>
    <t>Однофотонная эмиссионная компьютерная томография, совмещенная с компьютерной томографией (ОФЭКТ/КТ)</t>
  </si>
  <si>
    <t>Однофотон-ная эмиссион-ная компьютер-ная томография (ОФЭКТ)</t>
  </si>
  <si>
    <t>сцинти-графия дина-мическая</t>
  </si>
  <si>
    <t>сцинти-графия планарная</t>
  </si>
  <si>
    <t>сцинти-графия в режиме "все тело"</t>
  </si>
  <si>
    <t>Ультразвуковое скрининговое исследование в сроке беременности 30-34 недели</t>
  </si>
  <si>
    <t>Ультразвуковое скрининговое исследование в сроке беременности 18-21 неделя</t>
  </si>
  <si>
    <t>Ультразвуковое скрининговое исследование в сроке беременности 11-14 недель</t>
  </si>
  <si>
    <t xml:space="preserve">Рено-графия </t>
  </si>
  <si>
    <t xml:space="preserve">Сцинтиграфия </t>
  </si>
  <si>
    <t>Исследование уровня хлоридов в поте</t>
  </si>
  <si>
    <t>Ультразвуковое скрининговое исследование</t>
  </si>
  <si>
    <t>Компьютерная томография в центре ПЭТ</t>
  </si>
  <si>
    <t xml:space="preserve">Лучевая терапия                          </t>
  </si>
  <si>
    <t xml:space="preserve">Радиоизотопная диагностика </t>
  </si>
  <si>
    <t xml:space="preserve">Объемы отдельных диагностических (лабораторных) исследований, оказываемых в амбулаторно-поликлинических условиях, на 2024 год                                                                                                                                   </t>
  </si>
  <si>
    <t xml:space="preserve">Уровень </t>
  </si>
  <si>
    <t xml:space="preserve">Скорая медицинская помощь </t>
  </si>
  <si>
    <t>Всего вызовов</t>
  </si>
  <si>
    <t>Фельдшерские</t>
  </si>
  <si>
    <t xml:space="preserve">в том числе: </t>
  </si>
  <si>
    <t>Врачебные</t>
  </si>
  <si>
    <t xml:space="preserve">Специализ.  вызовы </t>
  </si>
  <si>
    <t xml:space="preserve"> пациентам с новой коронавирусной инфекцией COVID-19</t>
  </si>
  <si>
    <t>фельдшерские с применением тромболи-тических препаратов</t>
  </si>
  <si>
    <t>врачебные с применением тромболи-тических препаратов</t>
  </si>
  <si>
    <t>(ГБУЗ РБ ЦСМП и МК</t>
  </si>
  <si>
    <t>в том сисле  пациентам с новой коронавирусной инфекцией COVID-19</t>
  </si>
  <si>
    <t>в том числе  эвакуация, не менее 5%</t>
  </si>
  <si>
    <t>Объемы сеансов (услуг) заместительной почечной терапии методами гемодиализа и перитонеального диализа на 2024 год.</t>
  </si>
  <si>
    <t>Всего в  рамках программы ОМС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</si>
  <si>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</si>
  <si>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</si>
  <si>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</si>
  <si>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</si>
  <si>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 xml:space="preserve"> В период госпитализации пациентов</t>
  </si>
  <si>
    <t>Дневной стационар</t>
  </si>
  <si>
    <t>гемодиализ интермиттирующий высокопоточный (А18.05.002.001)</t>
  </si>
  <si>
    <t>гемодиализ интермит-тирующий низкопоточный (А18.05.002,
А18.05.002.002)</t>
  </si>
  <si>
    <t>перитонеальный диализ при нарушении ультрафильтации  (А18.30.001.003)</t>
  </si>
  <si>
    <t xml:space="preserve">Услуги диализа, оказываемые в отделениях фильтрации </t>
  </si>
  <si>
    <t>гемодиализ интермит-тирующий высокопоточный (А18.05.002.001)</t>
  </si>
  <si>
    <t>гемодиа-фильтрация (А18.05.011)</t>
  </si>
  <si>
    <t>перитонеальный диализ с использованием автоматизированных технологий (А18.30.001.002)</t>
  </si>
  <si>
    <t>гемофильтрация крови продленная (А18.05.003.001)</t>
  </si>
  <si>
    <t>селективная гемосорбция липополисахаридов (А18.05.006.001)</t>
  </si>
  <si>
    <t>ГБУЗ РКБ им. Г.Г. Куватова</t>
  </si>
  <si>
    <t xml:space="preserve">ГБУЗ РБ ГКБ № 21 г.Уфа </t>
  </si>
  <si>
    <t>ГБУЗ РБ ГКБ № 18 г.Уфы</t>
  </si>
  <si>
    <t xml:space="preserve">ГБУЗ РБ ГБ г. Нефтекамск </t>
  </si>
  <si>
    <t>ООО "МЦ "Агидель""</t>
  </si>
  <si>
    <t>Прирост регистра пациентов (на 10%)</t>
  </si>
  <si>
    <t>ИТОГО с учетом прироста регистра пациентов на 10%</t>
  </si>
  <si>
    <t>ВМП  профиль "онкология"</t>
  </si>
  <si>
    <t>профиль "онкология"</t>
  </si>
  <si>
    <t>КСГ для случаев проведения ЭКО</t>
  </si>
  <si>
    <t>ds12.016-ds12.019 (вирусные гепатиты)</t>
  </si>
  <si>
    <t>ds36.012-ds36.013 (иммунизация недоношенных)</t>
  </si>
  <si>
    <t>ds18.003 "нефрология (без диализа)"</t>
  </si>
  <si>
    <t>021268</t>
  </si>
  <si>
    <t>Объем, перечень видов ВМП, финансовое обеспечение которых осуществляется за счет средств ОМС, установленные Комиссией по дневному стационару на 2024 год.</t>
  </si>
  <si>
    <t>Плановые объемы скорой медицинской помощи в рамках Базовой программы ОМС на 2024 год</t>
  </si>
  <si>
    <t>020052</t>
  </si>
  <si>
    <t>ГБУЗ РЦПБ СО СПИДОМ И ИЗ</t>
  </si>
  <si>
    <t>Осуществление мероприятий по долечиванию работающих граждан в санаторно-курортных организациях в рамках дополнительной медицинской помощи, не установленной базовой программой ОМС</t>
  </si>
  <si>
    <t>Обеспечение населения услугами по проведению операций с использованием аппаратного комплекса Кибер-нож</t>
  </si>
  <si>
    <t xml:space="preserve">Объемы и суммы медицинской помощи по профилю "Фтизиатрия" на 2024 год. </t>
  </si>
  <si>
    <t>ГБУЗ РБ ГКБ  № 21 г. Уфа</t>
  </si>
  <si>
    <t xml:space="preserve">Плановые объемы по  программе ОМС на 2024 год специализированной медицинской помощи в условиях дневного стационара. </t>
  </si>
  <si>
    <t>Всего по БП</t>
  </si>
  <si>
    <t>По КСГ (без мед.реабил., ВМП)</t>
  </si>
  <si>
    <t>Профиль "медицинская реабилитация"</t>
  </si>
  <si>
    <t xml:space="preserve">АО "Санаторий "Зеленая роща" </t>
  </si>
  <si>
    <t>ООО "Клиника Фомина Уфа"</t>
  </si>
  <si>
    <t>из них          1 этап углубленной диспансеризации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</si>
</sst>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00"/>
    <numFmt numFmtId="166" formatCode="000000"/>
    <numFmt numFmtId="167" formatCode="#,##0.0000"/>
  </numFmts>
  <fonts count="8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 Cyr"/>
      <charset val="204"/>
    </font>
    <font>
      <b/>
      <sz val="14"/>
      <color theme="1"/>
      <name val="Times New Roman Cyr"/>
      <charset val="204"/>
    </font>
    <font>
      <sz val="11"/>
      <color theme="1"/>
      <name val="Times New Roman Cyr"/>
      <charset val="204"/>
    </font>
    <font>
      <sz val="12"/>
      <color theme="1"/>
      <name val="Times New Roman Cyr"/>
      <charset val="204"/>
    </font>
    <font>
      <sz val="10"/>
      <color theme="1"/>
      <name val="Times New Roman Cyr"/>
      <charset val="204"/>
    </font>
    <font>
      <b/>
      <sz val="10"/>
      <color theme="1"/>
      <name val="Times New Roman Cyr"/>
      <charset val="204"/>
    </font>
    <font>
      <sz val="8"/>
      <name val="Times New Roman Cyr"/>
      <charset val="204"/>
    </font>
    <font>
      <b/>
      <sz val="8"/>
      <name val="Times New Roman Cyr"/>
      <charset val="204"/>
    </font>
    <font>
      <sz val="9"/>
      <color theme="1"/>
      <name val="Times New Roman Cyr"/>
      <charset val="204"/>
    </font>
    <font>
      <sz val="8"/>
      <color theme="1"/>
      <name val="Times New Roman Cyr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9"/>
      <name val="Times New Roman Cyr"/>
      <charset val="204"/>
    </font>
    <font>
      <sz val="10"/>
      <name val="Times New Roman Cyr"/>
      <charset val="204"/>
    </font>
    <font>
      <sz val="8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9">
    <xf numFmtId="0" fontId="0" fillId="0" borderId="0"/>
    <xf numFmtId="0" fontId="2" fillId="0" borderId="0" applyFill="0" applyProtection="0"/>
    <xf numFmtId="0" fontId="1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40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</cellStyleXfs>
  <cellXfs count="1354">
    <xf numFmtId="0" fontId="0" fillId="0" borderId="0" xfId="0"/>
    <xf numFmtId="0" fontId="3" fillId="0" borderId="0" xfId="1" applyFont="1" applyFill="1" applyProtection="1"/>
    <xf numFmtId="0" fontId="2" fillId="0" borderId="0" xfId="1" applyFill="1" applyProtection="1"/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vertical="center" wrapText="1"/>
    </xf>
    <xf numFmtId="3" fontId="4" fillId="0" borderId="1" xfId="1" applyNumberFormat="1" applyFont="1" applyFill="1" applyBorder="1" applyProtection="1"/>
    <xf numFmtId="0" fontId="10" fillId="0" borderId="0" xfId="1" applyFont="1" applyFill="1" applyProtection="1"/>
    <xf numFmtId="49" fontId="11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Protection="1"/>
    <xf numFmtId="0" fontId="5" fillId="2" borderId="1" xfId="2" applyFont="1" applyFill="1" applyBorder="1" applyAlignment="1">
      <alignment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3" fillId="0" borderId="1" xfId="1" applyFont="1" applyFill="1" applyBorder="1" applyProtection="1"/>
    <xf numFmtId="0" fontId="3" fillId="0" borderId="1" xfId="1" applyFont="1" applyFill="1" applyBorder="1" applyAlignment="1" applyProtection="1">
      <alignment horizontal="right"/>
    </xf>
    <xf numFmtId="0" fontId="14" fillId="2" borderId="1" xfId="3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left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0" xfId="0" applyFont="1" applyFill="1"/>
    <xf numFmtId="3" fontId="17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/>
    <xf numFmtId="3" fontId="14" fillId="0" borderId="15" xfId="3" applyNumberFormat="1" applyFont="1" applyFill="1" applyBorder="1" applyAlignment="1">
      <alignment horizontal="center" vertical="center" wrapText="1"/>
    </xf>
    <xf numFmtId="3" fontId="14" fillId="0" borderId="4" xfId="3" applyNumberFormat="1" applyFont="1" applyFill="1" applyBorder="1" applyAlignment="1">
      <alignment horizontal="center" vertical="center" wrapText="1"/>
    </xf>
    <xf numFmtId="4" fontId="14" fillId="0" borderId="13" xfId="3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4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/>
    <xf numFmtId="3" fontId="26" fillId="0" borderId="15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4" fontId="17" fillId="0" borderId="13" xfId="3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22" fillId="0" borderId="1" xfId="3" applyNumberFormat="1" applyFont="1" applyFill="1" applyBorder="1" applyAlignment="1">
      <alignment horizontal="center" vertical="center"/>
    </xf>
    <xf numFmtId="3" fontId="17" fillId="0" borderId="13" xfId="3" applyNumberFormat="1" applyFont="1" applyFill="1" applyBorder="1" applyAlignment="1">
      <alignment horizontal="center" vertical="center"/>
    </xf>
    <xf numFmtId="3" fontId="17" fillId="0" borderId="1" xfId="3" applyNumberFormat="1" applyFont="1" applyFill="1" applyBorder="1" applyAlignment="1">
      <alignment horizontal="center" vertical="center" wrapText="1"/>
    </xf>
    <xf numFmtId="49" fontId="22" fillId="0" borderId="1" xfId="3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2" xfId="3" applyNumberFormat="1" applyFont="1" applyFill="1" applyBorder="1" applyAlignment="1">
      <alignment horizontal="center" vertical="center"/>
    </xf>
    <xf numFmtId="3" fontId="17" fillId="0" borderId="17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17" fillId="0" borderId="1" xfId="3" applyNumberFormat="1" applyFont="1" applyFill="1" applyBorder="1" applyAlignment="1">
      <alignment horizontal="center" vertical="center"/>
    </xf>
    <xf numFmtId="164" fontId="17" fillId="0" borderId="1" xfId="3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left" vertical="center" wrapText="1"/>
    </xf>
    <xf numFmtId="3" fontId="17" fillId="0" borderId="2" xfId="3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center" vertical="center"/>
    </xf>
    <xf numFmtId="4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17" fillId="0" borderId="0" xfId="3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3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3" fontId="17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14" fillId="0" borderId="21" xfId="3" applyNumberFormat="1" applyFont="1" applyFill="1" applyBorder="1" applyAlignment="1">
      <alignment horizontal="center" vertical="center" wrapText="1"/>
    </xf>
    <xf numFmtId="3" fontId="14" fillId="0" borderId="23" xfId="3" applyNumberFormat="1" applyFont="1" applyFill="1" applyBorder="1" applyAlignment="1">
      <alignment horizontal="center" vertical="center" wrapText="1"/>
    </xf>
    <xf numFmtId="3" fontId="14" fillId="0" borderId="24" xfId="3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17" fillId="0" borderId="20" xfId="3" applyNumberFormat="1" applyFont="1" applyFill="1" applyBorder="1" applyAlignment="1">
      <alignment horizontal="center" vertical="center"/>
    </xf>
    <xf numFmtId="3" fontId="17" fillId="0" borderId="4" xfId="3" applyNumberFormat="1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3" fontId="28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3" fontId="26" fillId="0" borderId="0" xfId="0" applyNumberFormat="1" applyFont="1" applyFill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3" fontId="26" fillId="0" borderId="3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3" fontId="26" fillId="0" borderId="38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38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 vertical="center"/>
    </xf>
    <xf numFmtId="4" fontId="17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17" fillId="0" borderId="0" xfId="0" applyFont="1" applyFill="1"/>
    <xf numFmtId="4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3" fontId="14" fillId="0" borderId="25" xfId="3" applyNumberFormat="1" applyFont="1" applyFill="1" applyBorder="1" applyAlignment="1">
      <alignment horizontal="center" vertical="center" wrapText="1"/>
    </xf>
    <xf numFmtId="4" fontId="14" fillId="0" borderId="21" xfId="3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/>
    </xf>
    <xf numFmtId="3" fontId="26" fillId="0" borderId="27" xfId="0" applyNumberFormat="1" applyFont="1" applyFill="1" applyBorder="1" applyAlignment="1">
      <alignment horizontal="center"/>
    </xf>
    <xf numFmtId="3" fontId="26" fillId="0" borderId="28" xfId="0" applyNumberFormat="1" applyFont="1" applyFill="1" applyBorder="1" applyAlignment="1">
      <alignment horizontal="center"/>
    </xf>
    <xf numFmtId="3" fontId="26" fillId="0" borderId="29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/>
    </xf>
    <xf numFmtId="3" fontId="26" fillId="0" borderId="20" xfId="0" applyNumberFormat="1" applyFont="1" applyFill="1" applyBorder="1"/>
    <xf numFmtId="3" fontId="17" fillId="0" borderId="14" xfId="0" applyNumberFormat="1" applyFont="1" applyFill="1" applyBorder="1"/>
    <xf numFmtId="4" fontId="17" fillId="0" borderId="13" xfId="0" applyNumberFormat="1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 vertical="center"/>
    </xf>
    <xf numFmtId="4" fontId="17" fillId="0" borderId="0" xfId="0" applyNumberFormat="1" applyFont="1" applyFill="1"/>
    <xf numFmtId="3" fontId="14" fillId="0" borderId="22" xfId="3" applyNumberFormat="1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 wrapText="1"/>
    </xf>
    <xf numFmtId="3" fontId="26" fillId="0" borderId="6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165" fontId="28" fillId="0" borderId="0" xfId="0" applyNumberFormat="1" applyFont="1" applyFill="1" applyAlignment="1">
      <alignment horizontal="center" vertical="center"/>
    </xf>
    <xf numFmtId="3" fontId="17" fillId="0" borderId="1" xfId="3" applyNumberFormat="1" applyFont="1" applyFill="1" applyBorder="1" applyAlignment="1">
      <alignment horizontal="left" vertical="center" wrapText="1"/>
    </xf>
    <xf numFmtId="0" fontId="17" fillId="0" borderId="1" xfId="6" applyFont="1" applyFill="1" applyBorder="1" applyAlignment="1">
      <alignment horizontal="left" vertical="center" wrapText="1"/>
    </xf>
    <xf numFmtId="3" fontId="17" fillId="0" borderId="41" xfId="3" applyNumberFormat="1" applyFont="1" applyFill="1" applyBorder="1" applyAlignment="1">
      <alignment horizontal="left" vertical="center" wrapText="1"/>
    </xf>
    <xf numFmtId="0" fontId="24" fillId="0" borderId="0" xfId="7" applyFont="1" applyFill="1"/>
    <xf numFmtId="0" fontId="25" fillId="0" borderId="2" xfId="7" applyFont="1" applyFill="1" applyBorder="1" applyAlignment="1">
      <alignment horizontal="center" vertical="center" wrapText="1"/>
    </xf>
    <xf numFmtId="0" fontId="24" fillId="0" borderId="0" xfId="7" applyFont="1" applyFill="1" applyAlignment="1">
      <alignment vertical="center"/>
    </xf>
    <xf numFmtId="0" fontId="6" fillId="0" borderId="1" xfId="7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>
      <alignment horizontal="center" vertical="center"/>
    </xf>
    <xf numFmtId="0" fontId="39" fillId="0" borderId="0" xfId="7" applyFont="1" applyFill="1"/>
    <xf numFmtId="3" fontId="42" fillId="0" borderId="1" xfId="7" applyNumberFormat="1" applyFont="1" applyFill="1" applyBorder="1" applyAlignment="1">
      <alignment horizontal="center" vertical="center"/>
    </xf>
    <xf numFmtId="0" fontId="43" fillId="0" borderId="0" xfId="7" applyFont="1" applyFill="1"/>
    <xf numFmtId="0" fontId="44" fillId="0" borderId="1" xfId="8" applyFont="1" applyFill="1" applyBorder="1" applyAlignment="1">
      <alignment horizontal="center" vertical="center"/>
    </xf>
    <xf numFmtId="49" fontId="45" fillId="0" borderId="1" xfId="9" applyNumberFormat="1" applyFont="1" applyFill="1" applyBorder="1" applyAlignment="1">
      <alignment horizontal="center" vertical="center" wrapText="1"/>
    </xf>
    <xf numFmtId="0" fontId="46" fillId="0" borderId="1" xfId="9" applyFont="1" applyFill="1" applyBorder="1" applyAlignment="1">
      <alignment horizontal="left" vertical="center" wrapText="1"/>
    </xf>
    <xf numFmtId="0" fontId="45" fillId="0" borderId="1" xfId="9" applyFont="1" applyFill="1" applyBorder="1" applyAlignment="1">
      <alignment horizontal="center" vertical="center" wrapText="1"/>
    </xf>
    <xf numFmtId="49" fontId="45" fillId="0" borderId="1" xfId="9" applyNumberFormat="1" applyFont="1" applyFill="1" applyBorder="1" applyAlignment="1">
      <alignment horizontal="center" vertical="center"/>
    </xf>
    <xf numFmtId="0" fontId="45" fillId="0" borderId="1" xfId="9" applyFont="1" applyFill="1" applyBorder="1" applyAlignment="1">
      <alignment horizontal="left" vertical="center" wrapText="1"/>
    </xf>
    <xf numFmtId="49" fontId="44" fillId="0" borderId="1" xfId="9" applyNumberFormat="1" applyFont="1" applyFill="1" applyBorder="1" applyAlignment="1">
      <alignment horizontal="center" vertical="center" wrapText="1"/>
    </xf>
    <xf numFmtId="0" fontId="44" fillId="0" borderId="1" xfId="9" applyFont="1" applyFill="1" applyBorder="1" applyAlignment="1">
      <alignment horizontal="left" vertical="center" wrapText="1"/>
    </xf>
    <xf numFmtId="49" fontId="45" fillId="0" borderId="1" xfId="8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left" vertical="center" wrapText="1"/>
    </xf>
    <xf numFmtId="49" fontId="44" fillId="0" borderId="1" xfId="9" applyNumberFormat="1" applyFont="1" applyFill="1" applyBorder="1" applyAlignment="1">
      <alignment horizontal="center" vertical="center"/>
    </xf>
    <xf numFmtId="0" fontId="47" fillId="2" borderId="1" xfId="3" applyFont="1" applyFill="1" applyBorder="1" applyAlignment="1">
      <alignment horizontal="left" vertical="center" wrapText="1"/>
    </xf>
    <xf numFmtId="0" fontId="44" fillId="2" borderId="1" xfId="6" applyFont="1" applyFill="1" applyBorder="1" applyAlignment="1">
      <alignment horizontal="left" vertical="center" wrapText="1"/>
    </xf>
    <xf numFmtId="49" fontId="45" fillId="0" borderId="1" xfId="8" applyNumberFormat="1" applyFont="1" applyFill="1" applyBorder="1" applyAlignment="1">
      <alignment horizontal="center" vertical="center"/>
    </xf>
    <xf numFmtId="0" fontId="45" fillId="0" borderId="1" xfId="8" applyFont="1" applyFill="1" applyBorder="1" applyAlignment="1">
      <alignment horizontal="left" vertical="center" wrapText="1"/>
    </xf>
    <xf numFmtId="49" fontId="45" fillId="0" borderId="1" xfId="9" applyNumberFormat="1" applyFont="1" applyFill="1" applyBorder="1" applyAlignment="1">
      <alignment horizontal="left" vertical="center" wrapText="1"/>
    </xf>
    <xf numFmtId="3" fontId="44" fillId="2" borderId="1" xfId="9" applyNumberFormat="1" applyFont="1" applyFill="1" applyBorder="1" applyAlignment="1">
      <alignment horizontal="left" vertical="center" wrapText="1"/>
    </xf>
    <xf numFmtId="3" fontId="44" fillId="0" borderId="1" xfId="9" applyNumberFormat="1" applyFont="1" applyFill="1" applyBorder="1" applyAlignment="1">
      <alignment horizontal="center" vertical="center"/>
    </xf>
    <xf numFmtId="3" fontId="46" fillId="0" borderId="1" xfId="8" applyNumberFormat="1" applyFont="1" applyFill="1" applyBorder="1" applyAlignment="1">
      <alignment horizontal="left" vertical="center" wrapText="1"/>
    </xf>
    <xf numFmtId="164" fontId="44" fillId="0" borderId="1" xfId="9" applyNumberFormat="1" applyFont="1" applyFill="1" applyBorder="1" applyAlignment="1">
      <alignment horizontal="center" vertical="center"/>
    </xf>
    <xf numFmtId="3" fontId="44" fillId="0" borderId="1" xfId="8" applyNumberFormat="1" applyFont="1" applyFill="1" applyBorder="1" applyAlignment="1">
      <alignment horizontal="left" vertical="center" wrapText="1"/>
    </xf>
    <xf numFmtId="3" fontId="44" fillId="0" borderId="2" xfId="9" applyNumberFormat="1" applyFont="1" applyFill="1" applyBorder="1" applyAlignment="1">
      <alignment horizontal="center" vertical="center"/>
    </xf>
    <xf numFmtId="3" fontId="46" fillId="0" borderId="2" xfId="8" applyNumberFormat="1" applyFont="1" applyFill="1" applyBorder="1" applyAlignment="1">
      <alignment horizontal="left" vertical="center" wrapText="1"/>
    </xf>
    <xf numFmtId="0" fontId="44" fillId="0" borderId="1" xfId="8" applyFont="1" applyFill="1" applyBorder="1" applyAlignment="1">
      <alignment horizontal="left" vertical="center"/>
    </xf>
    <xf numFmtId="0" fontId="44" fillId="2" borderId="1" xfId="10" quotePrefix="1" applyFont="1" applyFill="1" applyBorder="1" applyAlignment="1">
      <alignment horizontal="center" vertical="center"/>
    </xf>
    <xf numFmtId="0" fontId="44" fillId="2" borderId="1" xfId="10" applyFont="1" applyFill="1" applyBorder="1" applyAlignment="1">
      <alignment horizontal="left" vertical="center"/>
    </xf>
    <xf numFmtId="0" fontId="14" fillId="2" borderId="1" xfId="10" quotePrefix="1" applyFont="1" applyFill="1" applyBorder="1" applyAlignment="1">
      <alignment horizontal="center" vertical="center"/>
    </xf>
    <xf numFmtId="0" fontId="14" fillId="2" borderId="1" xfId="10" applyFont="1" applyFill="1" applyBorder="1" applyAlignment="1">
      <alignment horizontal="left" vertical="center"/>
    </xf>
    <xf numFmtId="0" fontId="25" fillId="0" borderId="1" xfId="7" applyFont="1" applyFill="1" applyBorder="1" applyAlignment="1">
      <alignment horizontal="center"/>
    </xf>
    <xf numFmtId="0" fontId="17" fillId="0" borderId="0" xfId="8" applyFont="1" applyAlignment="1">
      <alignment horizontal="center" vertical="center"/>
    </xf>
    <xf numFmtId="0" fontId="48" fillId="0" borderId="0" xfId="11" applyFont="1" applyAlignment="1">
      <alignment vertical="center" wrapText="1"/>
    </xf>
    <xf numFmtId="0" fontId="22" fillId="0" borderId="0" xfId="8" applyFont="1"/>
    <xf numFmtId="0" fontId="17" fillId="0" borderId="0" xfId="8" applyFont="1" applyAlignment="1">
      <alignment horizontal="left" vertical="center"/>
    </xf>
    <xf numFmtId="0" fontId="23" fillId="0" borderId="0" xfId="8" applyFont="1"/>
    <xf numFmtId="0" fontId="25" fillId="0" borderId="1" xfId="11" applyFont="1" applyBorder="1" applyAlignment="1">
      <alignment horizontal="center" vertical="center" wrapText="1"/>
    </xf>
    <xf numFmtId="0" fontId="14" fillId="0" borderId="2" xfId="8" applyFont="1" applyBorder="1" applyAlignment="1">
      <alignment horizontal="center" vertical="center"/>
    </xf>
    <xf numFmtId="0" fontId="14" fillId="0" borderId="1" xfId="8" applyFont="1" applyBorder="1" applyAlignment="1">
      <alignment horizontal="center" vertical="center" wrapText="1"/>
    </xf>
    <xf numFmtId="0" fontId="25" fillId="0" borderId="1" xfId="8" applyFont="1" applyBorder="1" applyAlignment="1">
      <alignment horizontal="center" vertical="center" wrapText="1"/>
    </xf>
    <xf numFmtId="0" fontId="25" fillId="0" borderId="39" xfId="11" applyFont="1" applyBorder="1" applyAlignment="1">
      <alignment horizontal="center" vertical="center" wrapText="1"/>
    </xf>
    <xf numFmtId="0" fontId="25" fillId="0" borderId="2" xfId="11" applyFont="1" applyBorder="1" applyAlignment="1">
      <alignment horizontal="center" vertical="center" wrapText="1"/>
    </xf>
    <xf numFmtId="3" fontId="25" fillId="0" borderId="1" xfId="11" applyNumberFormat="1" applyFont="1" applyBorder="1" applyAlignment="1">
      <alignment horizontal="center" vertical="center" wrapText="1"/>
    </xf>
    <xf numFmtId="0" fontId="26" fillId="0" borderId="0" xfId="8" applyFont="1" applyFill="1"/>
    <xf numFmtId="0" fontId="14" fillId="2" borderId="1" xfId="8" applyFont="1" applyFill="1" applyBorder="1" applyAlignment="1">
      <alignment horizontal="center" vertical="center"/>
    </xf>
    <xf numFmtId="49" fontId="14" fillId="2" borderId="1" xfId="9" applyNumberFormat="1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left" vertical="center" wrapText="1"/>
    </xf>
    <xf numFmtId="3" fontId="25" fillId="0" borderId="1" xfId="8" applyNumberFormat="1" applyFont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 wrapText="1"/>
    </xf>
    <xf numFmtId="49" fontId="14" fillId="0" borderId="1" xfId="9" applyNumberFormat="1" applyFont="1" applyFill="1" applyBorder="1" applyAlignment="1">
      <alignment horizontal="center" vertical="center"/>
    </xf>
    <xf numFmtId="0" fontId="14" fillId="0" borderId="1" xfId="9" applyFont="1" applyFill="1" applyBorder="1" applyAlignment="1">
      <alignment horizontal="left" vertical="center" wrapText="1"/>
    </xf>
    <xf numFmtId="49" fontId="14" fillId="2" borderId="1" xfId="9" applyNumberFormat="1" applyFont="1" applyFill="1" applyBorder="1" applyAlignment="1">
      <alignment horizontal="center" vertical="center"/>
    </xf>
    <xf numFmtId="49" fontId="14" fillId="0" borderId="1" xfId="9" applyNumberFormat="1" applyFont="1" applyFill="1" applyBorder="1" applyAlignment="1">
      <alignment horizontal="center" vertical="center" wrapText="1"/>
    </xf>
    <xf numFmtId="3" fontId="14" fillId="2" borderId="1" xfId="9" applyNumberFormat="1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center" vertical="center" wrapText="1"/>
    </xf>
    <xf numFmtId="49" fontId="14" fillId="2" borderId="1" xfId="8" applyNumberFormat="1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left" vertical="center" wrapText="1"/>
    </xf>
    <xf numFmtId="0" fontId="16" fillId="2" borderId="1" xfId="9" applyFont="1" applyFill="1" applyBorder="1" applyAlignment="1">
      <alignment horizontal="left" vertical="center" wrapText="1"/>
    </xf>
    <xf numFmtId="49" fontId="14" fillId="2" borderId="1" xfId="8" applyNumberFormat="1" applyFont="1" applyFill="1" applyBorder="1" applyAlignment="1">
      <alignment horizontal="center" vertical="center"/>
    </xf>
    <xf numFmtId="49" fontId="14" fillId="2" borderId="1" xfId="9" applyNumberFormat="1" applyFont="1" applyFill="1" applyBorder="1" applyAlignment="1">
      <alignment horizontal="left" vertical="center" wrapText="1"/>
    </xf>
    <xf numFmtId="3" fontId="14" fillId="2" borderId="1" xfId="9" applyNumberFormat="1" applyFont="1" applyFill="1" applyBorder="1" applyAlignment="1">
      <alignment horizontal="center" vertical="center"/>
    </xf>
    <xf numFmtId="3" fontId="49" fillId="2" borderId="1" xfId="8" applyNumberFormat="1" applyFont="1" applyFill="1" applyBorder="1" applyAlignment="1">
      <alignment horizontal="left" vertical="center" wrapText="1"/>
    </xf>
    <xf numFmtId="164" fontId="14" fillId="2" borderId="1" xfId="9" applyNumberFormat="1" applyFont="1" applyFill="1" applyBorder="1" applyAlignment="1">
      <alignment horizontal="center" vertical="center"/>
    </xf>
    <xf numFmtId="3" fontId="14" fillId="2" borderId="1" xfId="8" applyNumberFormat="1" applyFont="1" applyFill="1" applyBorder="1" applyAlignment="1">
      <alignment horizontal="left" vertical="center" wrapText="1"/>
    </xf>
    <xf numFmtId="3" fontId="14" fillId="2" borderId="2" xfId="9" applyNumberFormat="1" applyFont="1" applyFill="1" applyBorder="1" applyAlignment="1">
      <alignment horizontal="center" vertical="center"/>
    </xf>
    <xf numFmtId="3" fontId="49" fillId="2" borderId="2" xfId="8" applyNumberFormat="1" applyFont="1" applyFill="1" applyBorder="1" applyAlignment="1">
      <alignment horizontal="left" vertical="center" wrapText="1"/>
    </xf>
    <xf numFmtId="0" fontId="14" fillId="2" borderId="1" xfId="8" applyFont="1" applyFill="1" applyBorder="1" applyAlignment="1">
      <alignment horizontal="left" vertical="center"/>
    </xf>
    <xf numFmtId="0" fontId="14" fillId="2" borderId="1" xfId="8" quotePrefix="1" applyFont="1" applyFill="1" applyBorder="1" applyAlignment="1">
      <alignment horizontal="center" vertical="center"/>
    </xf>
    <xf numFmtId="0" fontId="14" fillId="0" borderId="1" xfId="8" quotePrefix="1" applyFont="1" applyFill="1" applyBorder="1" applyAlignment="1">
      <alignment horizontal="center" vertical="center"/>
    </xf>
    <xf numFmtId="0" fontId="11" fillId="0" borderId="0" xfId="13" applyFont="1" applyFill="1"/>
    <xf numFmtId="0" fontId="11" fillId="0" borderId="0" xfId="13" applyFont="1" applyFill="1" applyAlignment="1">
      <alignment horizontal="justify" vertical="center"/>
    </xf>
    <xf numFmtId="0" fontId="11" fillId="0" borderId="37" xfId="13" applyFont="1" applyFill="1" applyBorder="1" applyAlignment="1">
      <alignment horizontal="center" wrapText="1"/>
    </xf>
    <xf numFmtId="0" fontId="11" fillId="0" borderId="0" xfId="13" applyFont="1" applyFill="1" applyBorder="1" applyAlignment="1">
      <alignment horizontal="right" wrapText="1"/>
    </xf>
    <xf numFmtId="0" fontId="11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38" fillId="0" borderId="1" xfId="13" applyFont="1" applyFill="1" applyBorder="1" applyAlignment="1">
      <alignment horizontal="center" vertical="center" wrapText="1"/>
    </xf>
    <xf numFmtId="0" fontId="25" fillId="0" borderId="0" xfId="13" applyFont="1" applyFill="1"/>
    <xf numFmtId="3" fontId="5" fillId="0" borderId="6" xfId="13" applyNumberFormat="1" applyFont="1" applyFill="1" applyBorder="1" applyAlignment="1">
      <alignment horizontal="center" vertical="center" wrapText="1"/>
    </xf>
    <xf numFmtId="0" fontId="50" fillId="0" borderId="1" xfId="13" applyFont="1" applyFill="1" applyBorder="1" applyAlignment="1">
      <alignment horizontal="center" vertical="center"/>
    </xf>
    <xf numFmtId="4" fontId="50" fillId="0" borderId="1" xfId="14" applyNumberFormat="1" applyFont="1" applyFill="1" applyBorder="1" applyAlignment="1">
      <alignment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4" fontId="11" fillId="0" borderId="0" xfId="13" applyNumberFormat="1" applyFont="1" applyFill="1"/>
    <xf numFmtId="3" fontId="11" fillId="0" borderId="0" xfId="13" applyNumberFormat="1" applyFont="1" applyFill="1"/>
    <xf numFmtId="49" fontId="11" fillId="2" borderId="1" xfId="9" applyNumberFormat="1" applyFont="1" applyFill="1" applyBorder="1" applyAlignment="1">
      <alignment horizontal="center" vertical="center" wrapText="1"/>
    </xf>
    <xf numFmtId="0" fontId="50" fillId="2" borderId="1" xfId="9" applyFont="1" applyFill="1" applyBorder="1" applyAlignment="1">
      <alignment horizontal="left" vertical="center" wrapText="1"/>
    </xf>
    <xf numFmtId="4" fontId="50" fillId="0" borderId="1" xfId="14" applyNumberFormat="1" applyFont="1" applyFill="1" applyBorder="1" applyAlignment="1">
      <alignment horizontal="left" vertical="center" wrapText="1"/>
    </xf>
    <xf numFmtId="0" fontId="50" fillId="0" borderId="1" xfId="9" applyFont="1" applyFill="1" applyBorder="1" applyAlignment="1">
      <alignment horizontal="left" vertical="center" wrapText="1"/>
    </xf>
    <xf numFmtId="0" fontId="50" fillId="0" borderId="0" xfId="13" applyFont="1" applyFill="1" applyBorder="1" applyAlignment="1">
      <alignment horizontal="center" vertical="center"/>
    </xf>
    <xf numFmtId="0" fontId="51" fillId="2" borderId="0" xfId="15" applyFill="1" applyAlignment="1">
      <alignment horizontal="center" vertical="center"/>
    </xf>
    <xf numFmtId="0" fontId="51" fillId="2" borderId="0" xfId="15" applyFill="1" applyAlignment="1">
      <alignment horizontal="center"/>
    </xf>
    <xf numFmtId="0" fontId="51" fillId="2" borderId="0" xfId="15" applyFill="1"/>
    <xf numFmtId="0" fontId="53" fillId="2" borderId="1" xfId="15" applyFont="1" applyFill="1" applyBorder="1" applyAlignment="1">
      <alignment horizontal="center" vertical="center"/>
    </xf>
    <xf numFmtId="0" fontId="53" fillId="2" borderId="1" xfId="15" applyFont="1" applyFill="1" applyBorder="1" applyAlignment="1">
      <alignment horizontal="center"/>
    </xf>
    <xf numFmtId="0" fontId="53" fillId="2" borderId="1" xfId="15" applyFont="1" applyFill="1" applyBorder="1" applyAlignment="1">
      <alignment horizontal="center" vertical="center" wrapText="1"/>
    </xf>
    <xf numFmtId="0" fontId="53" fillId="2" borderId="0" xfId="15" applyFont="1" applyFill="1"/>
    <xf numFmtId="3" fontId="53" fillId="2" borderId="1" xfId="15" applyNumberFormat="1" applyFont="1" applyFill="1" applyBorder="1" applyAlignment="1">
      <alignment horizontal="center" vertical="center"/>
    </xf>
    <xf numFmtId="0" fontId="51" fillId="2" borderId="1" xfId="15" applyFill="1" applyBorder="1" applyAlignment="1">
      <alignment horizontal="center" vertical="center"/>
    </xf>
    <xf numFmtId="49" fontId="51" fillId="2" borderId="1" xfId="15" applyNumberFormat="1" applyFill="1" applyBorder="1" applyAlignment="1">
      <alignment horizontal="center"/>
    </xf>
    <xf numFmtId="0" fontId="22" fillId="2" borderId="1" xfId="15" applyFont="1" applyFill="1" applyBorder="1" applyAlignment="1">
      <alignment vertical="center" wrapText="1"/>
    </xf>
    <xf numFmtId="3" fontId="51" fillId="2" borderId="1" xfId="15" applyNumberFormat="1" applyFill="1" applyBorder="1" applyAlignment="1">
      <alignment horizontal="center" vertical="center"/>
    </xf>
    <xf numFmtId="3" fontId="51" fillId="2" borderId="0" xfId="15" applyNumberFormat="1" applyFill="1"/>
    <xf numFmtId="0" fontId="11" fillId="0" borderId="0" xfId="16" applyFont="1" applyFill="1" applyAlignment="1">
      <alignment vertical="center" wrapText="1"/>
    </xf>
    <xf numFmtId="0" fontId="50" fillId="0" borderId="0" xfId="13" applyFont="1" applyFill="1" applyAlignment="1">
      <alignment horizontal="center" vertical="center"/>
    </xf>
    <xf numFmtId="0" fontId="50" fillId="0" borderId="0" xfId="13" applyFont="1" applyFill="1" applyAlignment="1">
      <alignment horizontal="left" vertical="center"/>
    </xf>
    <xf numFmtId="0" fontId="9" fillId="0" borderId="0" xfId="13" applyFont="1" applyFill="1"/>
    <xf numFmtId="0" fontId="11" fillId="0" borderId="1" xfId="16" applyFont="1" applyFill="1" applyBorder="1" applyAlignment="1">
      <alignment horizontal="center" vertical="center" wrapText="1"/>
    </xf>
    <xf numFmtId="0" fontId="50" fillId="0" borderId="2" xfId="13" applyFont="1" applyFill="1" applyBorder="1" applyAlignment="1">
      <alignment horizontal="center" vertical="center"/>
    </xf>
    <xf numFmtId="0" fontId="50" fillId="0" borderId="1" xfId="13" applyFont="1" applyFill="1" applyBorder="1" applyAlignment="1">
      <alignment horizontal="center" vertical="center" wrapText="1"/>
    </xf>
    <xf numFmtId="0" fontId="11" fillId="0" borderId="39" xfId="16" applyFont="1" applyFill="1" applyBorder="1" applyAlignment="1">
      <alignment horizontal="center" vertical="center" wrapText="1"/>
    </xf>
    <xf numFmtId="0" fontId="11" fillId="0" borderId="2" xfId="16" applyFont="1" applyFill="1" applyBorder="1" applyAlignment="1">
      <alignment horizontal="center" vertical="center" wrapText="1"/>
    </xf>
    <xf numFmtId="3" fontId="9" fillId="0" borderId="1" xfId="16" applyNumberFormat="1" applyFont="1" applyFill="1" applyBorder="1" applyAlignment="1">
      <alignment horizontal="center" vertical="center" wrapText="1"/>
    </xf>
    <xf numFmtId="3" fontId="54" fillId="0" borderId="1" xfId="8" applyNumberFormat="1" applyFont="1" applyFill="1" applyBorder="1" applyAlignment="1">
      <alignment horizontal="center" vertical="center" wrapText="1"/>
    </xf>
    <xf numFmtId="0" fontId="50" fillId="2" borderId="1" xfId="13" applyFont="1" applyFill="1" applyBorder="1" applyAlignment="1">
      <alignment horizontal="center" vertical="center"/>
    </xf>
    <xf numFmtId="3" fontId="11" fillId="0" borderId="1" xfId="13" applyNumberFormat="1" applyFont="1" applyFill="1" applyBorder="1" applyAlignment="1">
      <alignment horizontal="center" vertical="center"/>
    </xf>
    <xf numFmtId="2" fontId="11" fillId="0" borderId="0" xfId="13" applyNumberFormat="1" applyFont="1" applyFill="1"/>
    <xf numFmtId="49" fontId="11" fillId="2" borderId="1" xfId="3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 wrapText="1"/>
    </xf>
    <xf numFmtId="49" fontId="50" fillId="2" borderId="1" xfId="3" applyNumberFormat="1" applyFont="1" applyFill="1" applyBorder="1" applyAlignment="1">
      <alignment horizontal="center" vertical="center" wrapText="1"/>
    </xf>
    <xf numFmtId="0" fontId="50" fillId="2" borderId="1" xfId="3" applyFont="1" applyFill="1" applyBorder="1" applyAlignment="1">
      <alignment horizontal="left" vertical="center" wrapText="1"/>
    </xf>
    <xf numFmtId="49" fontId="11" fillId="2" borderId="1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49" fontId="50" fillId="2" borderId="1" xfId="3" applyNumberFormat="1" applyFont="1" applyFill="1" applyBorder="1" applyAlignment="1">
      <alignment horizontal="center" vertical="center"/>
    </xf>
    <xf numFmtId="0" fontId="50" fillId="2" borderId="1" xfId="6" applyFont="1" applyFill="1" applyBorder="1" applyAlignment="1">
      <alignment horizontal="left" vertical="center" wrapText="1"/>
    </xf>
    <xf numFmtId="49" fontId="11" fillId="2" borderId="1" xfId="5" applyNumberFormat="1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left" vertical="center" wrapText="1"/>
    </xf>
    <xf numFmtId="49" fontId="11" fillId="2" borderId="1" xfId="3" applyNumberFormat="1" applyFont="1" applyFill="1" applyBorder="1" applyAlignment="1">
      <alignment horizontal="left" vertical="center" wrapText="1"/>
    </xf>
    <xf numFmtId="3" fontId="50" fillId="2" borderId="1" xfId="9" applyNumberFormat="1" applyFont="1" applyFill="1" applyBorder="1" applyAlignment="1">
      <alignment horizontal="left" vertical="center" wrapText="1"/>
    </xf>
    <xf numFmtId="3" fontId="50" fillId="2" borderId="1" xfId="9" applyNumberFormat="1" applyFont="1" applyFill="1" applyBorder="1" applyAlignment="1">
      <alignment horizontal="center" vertical="center"/>
    </xf>
    <xf numFmtId="3" fontId="3" fillId="2" borderId="1" xfId="13" applyNumberFormat="1" applyFont="1" applyFill="1" applyBorder="1" applyAlignment="1">
      <alignment horizontal="left" vertical="center" wrapText="1"/>
    </xf>
    <xf numFmtId="164" fontId="50" fillId="2" borderId="1" xfId="9" applyNumberFormat="1" applyFont="1" applyFill="1" applyBorder="1" applyAlignment="1">
      <alignment horizontal="center" vertical="center"/>
    </xf>
    <xf numFmtId="3" fontId="50" fillId="2" borderId="1" xfId="13" applyNumberFormat="1" applyFont="1" applyFill="1" applyBorder="1" applyAlignment="1">
      <alignment horizontal="left" vertical="center" wrapText="1"/>
    </xf>
    <xf numFmtId="3" fontId="50" fillId="2" borderId="2" xfId="9" applyNumberFormat="1" applyFont="1" applyFill="1" applyBorder="1" applyAlignment="1">
      <alignment horizontal="center" vertical="center"/>
    </xf>
    <xf numFmtId="3" fontId="3" fillId="2" borderId="2" xfId="13" applyNumberFormat="1" applyFont="1" applyFill="1" applyBorder="1" applyAlignment="1">
      <alignment horizontal="left" vertical="center" wrapText="1"/>
    </xf>
    <xf numFmtId="0" fontId="50" fillId="2" borderId="1" xfId="13" applyFont="1" applyFill="1" applyBorder="1" applyAlignment="1">
      <alignment horizontal="left" vertical="center"/>
    </xf>
    <xf numFmtId="0" fontId="50" fillId="2" borderId="1" xfId="13" quotePrefix="1" applyFont="1" applyFill="1" applyBorder="1" applyAlignment="1">
      <alignment horizontal="center" vertical="center"/>
    </xf>
    <xf numFmtId="0" fontId="11" fillId="0" borderId="1" xfId="13" applyFont="1" applyFill="1" applyBorder="1" applyAlignment="1">
      <alignment horizontal="center"/>
    </xf>
    <xf numFmtId="0" fontId="25" fillId="0" borderId="0" xfId="19" applyFont="1" applyFill="1"/>
    <xf numFmtId="0" fontId="25" fillId="0" borderId="6" xfId="19" applyFont="1" applyFill="1" applyBorder="1" applyAlignment="1">
      <alignment horizontal="center" vertical="center" wrapText="1"/>
    </xf>
    <xf numFmtId="0" fontId="38" fillId="0" borderId="6" xfId="19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/>
    </xf>
    <xf numFmtId="3" fontId="6" fillId="0" borderId="1" xfId="19" applyNumberFormat="1" applyFont="1" applyFill="1" applyBorder="1" applyAlignment="1">
      <alignment horizontal="center" vertical="center"/>
    </xf>
    <xf numFmtId="0" fontId="45" fillId="0" borderId="1" xfId="19" applyFont="1" applyFill="1" applyBorder="1" applyAlignment="1">
      <alignment horizontal="center"/>
    </xf>
    <xf numFmtId="0" fontId="45" fillId="0" borderId="0" xfId="19" applyFont="1" applyFill="1"/>
    <xf numFmtId="3" fontId="42" fillId="0" borderId="1" xfId="19" applyNumberFormat="1" applyFont="1" applyFill="1" applyBorder="1" applyAlignment="1">
      <alignment horizontal="center" vertical="center"/>
    </xf>
    <xf numFmtId="0" fontId="14" fillId="0" borderId="1" xfId="13" applyFont="1" applyFill="1" applyBorder="1" applyAlignment="1">
      <alignment horizontal="center" vertical="center"/>
    </xf>
    <xf numFmtId="3" fontId="38" fillId="0" borderId="1" xfId="19" applyNumberFormat="1" applyFont="1" applyFill="1" applyBorder="1" applyAlignment="1">
      <alignment horizontal="center" vertical="center"/>
    </xf>
    <xf numFmtId="3" fontId="14" fillId="0" borderId="1" xfId="9" applyNumberFormat="1" applyFont="1" applyFill="1" applyBorder="1" applyAlignment="1">
      <alignment horizontal="left" vertical="center" wrapText="1"/>
    </xf>
    <xf numFmtId="49" fontId="14" fillId="0" borderId="1" xfId="13" applyNumberFormat="1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left" vertical="center" wrapText="1"/>
    </xf>
    <xf numFmtId="0" fontId="16" fillId="0" borderId="1" xfId="9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left" vertical="center" wrapText="1"/>
    </xf>
    <xf numFmtId="49" fontId="14" fillId="0" borderId="1" xfId="13" applyNumberFormat="1" applyFont="1" applyFill="1" applyBorder="1" applyAlignment="1">
      <alignment horizontal="center" vertical="center"/>
    </xf>
    <xf numFmtId="49" fontId="14" fillId="0" borderId="1" xfId="9" applyNumberFormat="1" applyFont="1" applyFill="1" applyBorder="1" applyAlignment="1">
      <alignment horizontal="left" vertical="center" wrapText="1"/>
    </xf>
    <xf numFmtId="49" fontId="17" fillId="0" borderId="1" xfId="9" applyNumberFormat="1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horizontal="left" vertical="center" wrapText="1"/>
    </xf>
    <xf numFmtId="3" fontId="17" fillId="0" borderId="1" xfId="9" applyNumberFormat="1" applyFont="1" applyFill="1" applyBorder="1" applyAlignment="1">
      <alignment horizontal="center" vertical="center"/>
    </xf>
    <xf numFmtId="3" fontId="18" fillId="0" borderId="1" xfId="13" applyNumberFormat="1" applyFont="1" applyFill="1" applyBorder="1" applyAlignment="1">
      <alignment horizontal="left" vertical="center" wrapText="1"/>
    </xf>
    <xf numFmtId="164" fontId="17" fillId="0" borderId="1" xfId="9" applyNumberFormat="1" applyFont="1" applyFill="1" applyBorder="1" applyAlignment="1">
      <alignment horizontal="center" vertical="center"/>
    </xf>
    <xf numFmtId="3" fontId="17" fillId="0" borderId="1" xfId="13" applyNumberFormat="1" applyFont="1" applyFill="1" applyBorder="1" applyAlignment="1">
      <alignment horizontal="left" vertical="center" wrapText="1"/>
    </xf>
    <xf numFmtId="0" fontId="25" fillId="0" borderId="1" xfId="19" applyFont="1" applyFill="1" applyBorder="1" applyAlignment="1">
      <alignment horizontal="center"/>
    </xf>
    <xf numFmtId="3" fontId="17" fillId="0" borderId="2" xfId="9" applyNumberFormat="1" applyFont="1" applyFill="1" applyBorder="1" applyAlignment="1">
      <alignment horizontal="center" vertical="center"/>
    </xf>
    <xf numFmtId="3" fontId="18" fillId="0" borderId="2" xfId="13" applyNumberFormat="1" applyFont="1" applyFill="1" applyBorder="1" applyAlignment="1">
      <alignment horizontal="left" vertical="center" wrapText="1"/>
    </xf>
    <xf numFmtId="0" fontId="14" fillId="0" borderId="1" xfId="13" applyFont="1" applyFill="1" applyBorder="1" applyAlignment="1">
      <alignment horizontal="left" vertical="center"/>
    </xf>
    <xf numFmtId="0" fontId="14" fillId="0" borderId="1" xfId="13" quotePrefix="1" applyFont="1" applyFill="1" applyBorder="1" applyAlignment="1">
      <alignment horizontal="center" vertical="center"/>
    </xf>
    <xf numFmtId="0" fontId="11" fillId="0" borderId="0" xfId="8" applyFont="1"/>
    <xf numFmtId="0" fontId="38" fillId="0" borderId="6" xfId="20" applyFont="1" applyFill="1" applyBorder="1" applyAlignment="1">
      <alignment horizontal="center" vertical="center" wrapText="1"/>
    </xf>
    <xf numFmtId="0" fontId="25" fillId="0" borderId="6" xfId="20" applyFont="1" applyFill="1" applyBorder="1" applyAlignment="1">
      <alignment horizontal="center" vertical="center" wrapText="1"/>
    </xf>
    <xf numFmtId="0" fontId="6" fillId="0" borderId="1" xfId="19" applyFont="1" applyBorder="1" applyAlignment="1">
      <alignment horizontal="center" vertical="center" wrapText="1"/>
    </xf>
    <xf numFmtId="3" fontId="6" fillId="0" borderId="1" xfId="19" applyNumberFormat="1" applyFont="1" applyBorder="1" applyAlignment="1">
      <alignment horizontal="center" vertical="center"/>
    </xf>
    <xf numFmtId="3" fontId="42" fillId="0" borderId="1" xfId="19" applyNumberFormat="1" applyFont="1" applyBorder="1" applyAlignment="1">
      <alignment horizontal="center" vertical="center"/>
    </xf>
    <xf numFmtId="3" fontId="11" fillId="0" borderId="0" xfId="8" applyNumberFormat="1" applyFont="1"/>
    <xf numFmtId="3" fontId="14" fillId="0" borderId="1" xfId="22" applyNumberFormat="1" applyFont="1" applyFill="1" applyBorder="1" applyAlignment="1">
      <alignment horizontal="center" vertical="center" wrapText="1"/>
    </xf>
    <xf numFmtId="3" fontId="25" fillId="0" borderId="1" xfId="19" applyNumberFormat="1" applyFont="1" applyFill="1" applyBorder="1" applyAlignment="1">
      <alignment horizontal="center" vertical="center"/>
    </xf>
    <xf numFmtId="3" fontId="25" fillId="0" borderId="1" xfId="19" applyNumberFormat="1" applyFont="1" applyFill="1" applyBorder="1" applyAlignment="1">
      <alignment horizontal="center"/>
    </xf>
    <xf numFmtId="4" fontId="25" fillId="0" borderId="0" xfId="19" applyNumberFormat="1" applyFont="1" applyFill="1"/>
    <xf numFmtId="3" fontId="24" fillId="0" borderId="0" xfId="7" applyNumberFormat="1" applyFont="1" applyFill="1"/>
    <xf numFmtId="3" fontId="55" fillId="0" borderId="1" xfId="7" applyNumberFormat="1" applyFont="1" applyFill="1" applyBorder="1" applyAlignment="1">
      <alignment horizontal="center" vertical="center"/>
    </xf>
    <xf numFmtId="3" fontId="38" fillId="0" borderId="1" xfId="7" applyNumberFormat="1" applyFont="1" applyFill="1" applyBorder="1" applyAlignment="1">
      <alignment horizontal="center" vertical="center"/>
    </xf>
    <xf numFmtId="0" fontId="14" fillId="0" borderId="1" xfId="8" applyFont="1" applyFill="1" applyBorder="1" applyAlignment="1">
      <alignment horizontal="center" vertical="center"/>
    </xf>
    <xf numFmtId="49" fontId="25" fillId="0" borderId="1" xfId="9" applyNumberFormat="1" applyFont="1" applyFill="1" applyBorder="1" applyAlignment="1">
      <alignment horizontal="center" vertical="center" wrapText="1"/>
    </xf>
    <xf numFmtId="0" fontId="49" fillId="0" borderId="1" xfId="9" applyFont="1" applyFill="1" applyBorder="1" applyAlignment="1">
      <alignment horizontal="left" vertical="center" wrapText="1"/>
    </xf>
    <xf numFmtId="0" fontId="25" fillId="0" borderId="1" xfId="9" applyFont="1" applyFill="1" applyBorder="1" applyAlignment="1">
      <alignment horizontal="center" vertical="center" wrapText="1"/>
    </xf>
    <xf numFmtId="49" fontId="25" fillId="0" borderId="1" xfId="9" applyNumberFormat="1" applyFont="1" applyFill="1" applyBorder="1" applyAlignment="1">
      <alignment horizontal="center" vertical="center"/>
    </xf>
    <xf numFmtId="0" fontId="25" fillId="0" borderId="1" xfId="9" applyFont="1" applyFill="1" applyBorder="1" applyAlignment="1">
      <alignment horizontal="left" vertical="center" wrapText="1"/>
    </xf>
    <xf numFmtId="49" fontId="25" fillId="0" borderId="1" xfId="8" applyNumberFormat="1" applyFont="1" applyFill="1" applyBorder="1" applyAlignment="1">
      <alignment horizontal="center" vertical="center" wrapText="1"/>
    </xf>
    <xf numFmtId="0" fontId="49" fillId="0" borderId="1" xfId="8" applyFont="1" applyFill="1" applyBorder="1" applyAlignment="1">
      <alignment horizontal="left" vertical="center" wrapText="1"/>
    </xf>
    <xf numFmtId="0" fontId="56" fillId="2" borderId="1" xfId="3" applyFont="1" applyFill="1" applyBorder="1" applyAlignment="1">
      <alignment horizontal="left" vertical="center" wrapText="1"/>
    </xf>
    <xf numFmtId="49" fontId="25" fillId="0" borderId="1" xfId="8" applyNumberFormat="1" applyFont="1" applyFill="1" applyBorder="1" applyAlignment="1">
      <alignment horizontal="center" vertical="center"/>
    </xf>
    <xf numFmtId="0" fontId="25" fillId="0" borderId="1" xfId="8" applyFont="1" applyFill="1" applyBorder="1" applyAlignment="1">
      <alignment horizontal="left" vertical="center" wrapText="1"/>
    </xf>
    <xf numFmtId="49" fontId="25" fillId="0" borderId="1" xfId="9" applyNumberFormat="1" applyFont="1" applyFill="1" applyBorder="1" applyAlignment="1">
      <alignment horizontal="left" vertical="center" wrapText="1"/>
    </xf>
    <xf numFmtId="3" fontId="14" fillId="0" borderId="1" xfId="9" applyNumberFormat="1" applyFont="1" applyFill="1" applyBorder="1" applyAlignment="1">
      <alignment horizontal="center" vertical="center"/>
    </xf>
    <xf numFmtId="3" fontId="49" fillId="0" borderId="1" xfId="8" applyNumberFormat="1" applyFont="1" applyFill="1" applyBorder="1" applyAlignment="1">
      <alignment horizontal="left" vertical="center" wrapText="1"/>
    </xf>
    <xf numFmtId="164" fontId="14" fillId="0" borderId="1" xfId="9" applyNumberFormat="1" applyFont="1" applyFill="1" applyBorder="1" applyAlignment="1">
      <alignment horizontal="center" vertical="center"/>
    </xf>
    <xf numFmtId="3" fontId="14" fillId="0" borderId="1" xfId="8" applyNumberFormat="1" applyFont="1" applyFill="1" applyBorder="1" applyAlignment="1">
      <alignment horizontal="left" vertical="center" wrapText="1"/>
    </xf>
    <xf numFmtId="3" fontId="14" fillId="0" borderId="2" xfId="9" applyNumberFormat="1" applyFont="1" applyFill="1" applyBorder="1" applyAlignment="1">
      <alignment horizontal="center" vertical="center"/>
    </xf>
    <xf numFmtId="3" fontId="49" fillId="0" borderId="2" xfId="8" applyNumberFormat="1" applyFont="1" applyFill="1" applyBorder="1" applyAlignment="1">
      <alignment horizontal="left" vertical="center" wrapText="1"/>
    </xf>
    <xf numFmtId="0" fontId="14" fillId="0" borderId="1" xfId="8" applyFont="1" applyFill="1" applyBorder="1" applyAlignment="1">
      <alignment horizontal="left" vertical="center"/>
    </xf>
    <xf numFmtId="3" fontId="25" fillId="2" borderId="0" xfId="24" applyNumberFormat="1" applyFont="1" applyFill="1"/>
    <xf numFmtId="3" fontId="25" fillId="2" borderId="2" xfId="24" applyNumberFormat="1" applyFont="1" applyFill="1" applyBorder="1" applyAlignment="1">
      <alignment horizontal="center" vertical="center" wrapText="1"/>
    </xf>
    <xf numFmtId="3" fontId="38" fillId="2" borderId="2" xfId="24" applyNumberFormat="1" applyFont="1" applyFill="1" applyBorder="1" applyAlignment="1">
      <alignment horizontal="center" vertical="center" wrapText="1"/>
    </xf>
    <xf numFmtId="3" fontId="38" fillId="2" borderId="6" xfId="25" applyNumberFormat="1" applyFont="1" applyFill="1" applyBorder="1" applyAlignment="1">
      <alignment horizontal="center" vertical="center" wrapText="1"/>
    </xf>
    <xf numFmtId="3" fontId="38" fillId="2" borderId="6" xfId="26" applyNumberFormat="1" applyFont="1" applyFill="1" applyBorder="1" applyAlignment="1">
      <alignment horizontal="center" vertical="center" wrapText="1"/>
    </xf>
    <xf numFmtId="0" fontId="25" fillId="2" borderId="1" xfId="16" applyFont="1" applyFill="1" applyBorder="1" applyAlignment="1">
      <alignment horizontal="center" vertical="center" wrapText="1"/>
    </xf>
    <xf numFmtId="3" fontId="6" fillId="2" borderId="1" xfId="24" applyNumberFormat="1" applyFont="1" applyFill="1" applyBorder="1" applyAlignment="1">
      <alignment horizontal="center" vertical="center" wrapText="1"/>
    </xf>
    <xf numFmtId="3" fontId="6" fillId="2" borderId="1" xfId="24" applyNumberFormat="1" applyFont="1" applyFill="1" applyBorder="1" applyAlignment="1">
      <alignment horizontal="center" vertical="center"/>
    </xf>
    <xf numFmtId="3" fontId="45" fillId="2" borderId="1" xfId="24" applyNumberFormat="1" applyFont="1" applyFill="1" applyBorder="1" applyAlignment="1">
      <alignment horizontal="center"/>
    </xf>
    <xf numFmtId="3" fontId="45" fillId="2" borderId="0" xfId="24" applyNumberFormat="1" applyFont="1" applyFill="1"/>
    <xf numFmtId="3" fontId="55" fillId="2" borderId="1" xfId="24" applyNumberFormat="1" applyFont="1" applyFill="1" applyBorder="1" applyAlignment="1">
      <alignment horizontal="center" vertical="center"/>
    </xf>
    <xf numFmtId="3" fontId="55" fillId="2" borderId="1" xfId="24" applyNumberFormat="1" applyFont="1" applyFill="1" applyBorder="1" applyAlignment="1">
      <alignment horizontal="center" vertical="center" wrapText="1"/>
    </xf>
    <xf numFmtId="3" fontId="56" fillId="2" borderId="1" xfId="24" applyNumberFormat="1" applyFont="1" applyFill="1" applyBorder="1" applyAlignment="1">
      <alignment horizontal="center" vertical="center"/>
    </xf>
    <xf numFmtId="3" fontId="38" fillId="2" borderId="1" xfId="24" applyNumberFormat="1" applyFont="1" applyFill="1" applyBorder="1" applyAlignment="1">
      <alignment horizontal="center" vertical="center"/>
    </xf>
    <xf numFmtId="3" fontId="25" fillId="2" borderId="1" xfId="24" applyNumberFormat="1" applyFont="1" applyFill="1" applyBorder="1" applyAlignment="1">
      <alignment horizontal="center" vertical="center"/>
    </xf>
    <xf numFmtId="0" fontId="14" fillId="2" borderId="1" xfId="13" applyFont="1" applyFill="1" applyBorder="1" applyAlignment="1">
      <alignment horizontal="center" vertical="center"/>
    </xf>
    <xf numFmtId="49" fontId="14" fillId="2" borderId="1" xfId="13" applyNumberFormat="1" applyFont="1" applyFill="1" applyBorder="1" applyAlignment="1">
      <alignment horizontal="center" vertical="center" wrapText="1"/>
    </xf>
    <xf numFmtId="0" fontId="14" fillId="2" borderId="1" xfId="13" applyFont="1" applyFill="1" applyBorder="1" applyAlignment="1">
      <alignment horizontal="left" vertical="center" wrapText="1"/>
    </xf>
    <xf numFmtId="3" fontId="25" fillId="2" borderId="1" xfId="24" applyNumberFormat="1" applyFont="1" applyFill="1" applyBorder="1" applyAlignment="1">
      <alignment horizontal="center" vertical="center" wrapText="1"/>
    </xf>
    <xf numFmtId="49" fontId="14" fillId="2" borderId="1" xfId="13" applyNumberFormat="1" applyFont="1" applyFill="1" applyBorder="1" applyAlignment="1">
      <alignment horizontal="center" vertical="center"/>
    </xf>
    <xf numFmtId="49" fontId="17" fillId="2" borderId="1" xfId="9" applyNumberFormat="1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left" vertical="center" wrapText="1"/>
    </xf>
    <xf numFmtId="3" fontId="17" fillId="2" borderId="1" xfId="9" applyNumberFormat="1" applyFont="1" applyFill="1" applyBorder="1" applyAlignment="1">
      <alignment horizontal="center" vertical="center"/>
    </xf>
    <xf numFmtId="3" fontId="18" fillId="2" borderId="1" xfId="13" applyNumberFormat="1" applyFont="1" applyFill="1" applyBorder="1" applyAlignment="1">
      <alignment horizontal="left" vertical="center" wrapText="1"/>
    </xf>
    <xf numFmtId="164" fontId="17" fillId="2" borderId="1" xfId="9" applyNumberFormat="1" applyFont="1" applyFill="1" applyBorder="1" applyAlignment="1">
      <alignment horizontal="center" vertical="center"/>
    </xf>
    <xf numFmtId="3" fontId="17" fillId="2" borderId="1" xfId="13" applyNumberFormat="1" applyFont="1" applyFill="1" applyBorder="1" applyAlignment="1">
      <alignment horizontal="left" vertical="center" wrapText="1"/>
    </xf>
    <xf numFmtId="3" fontId="17" fillId="2" borderId="2" xfId="9" applyNumberFormat="1" applyFont="1" applyFill="1" applyBorder="1" applyAlignment="1">
      <alignment horizontal="center" vertical="center"/>
    </xf>
    <xf numFmtId="3" fontId="18" fillId="2" borderId="2" xfId="13" applyNumberFormat="1" applyFont="1" applyFill="1" applyBorder="1" applyAlignment="1">
      <alignment horizontal="left" vertical="center" wrapText="1"/>
    </xf>
    <xf numFmtId="0" fontId="14" fillId="2" borderId="1" xfId="13" applyFont="1" applyFill="1" applyBorder="1" applyAlignment="1">
      <alignment horizontal="left" vertical="center"/>
    </xf>
    <xf numFmtId="0" fontId="17" fillId="0" borderId="0" xfId="8" applyFont="1" applyAlignment="1">
      <alignment horizontal="center"/>
    </xf>
    <xf numFmtId="0" fontId="17" fillId="0" borderId="0" xfId="8" applyFont="1"/>
    <xf numFmtId="0" fontId="14" fillId="2" borderId="0" xfId="8" applyFont="1" applyFill="1" applyProtection="1">
      <protection locked="0"/>
    </xf>
    <xf numFmtId="0" fontId="16" fillId="2" borderId="1" xfId="8" applyFont="1" applyFill="1" applyBorder="1" applyAlignment="1" applyProtection="1">
      <alignment horizontal="center" vertical="center" textRotation="90" wrapText="1"/>
      <protection locked="0"/>
    </xf>
    <xf numFmtId="0" fontId="56" fillId="2" borderId="1" xfId="8" applyFont="1" applyFill="1" applyBorder="1" applyAlignment="1" applyProtection="1">
      <alignment horizontal="center" vertical="center" textRotation="90" wrapText="1"/>
      <protection locked="0"/>
    </xf>
    <xf numFmtId="0" fontId="14" fillId="2" borderId="1" xfId="8" applyFont="1" applyFill="1" applyBorder="1" applyAlignment="1" applyProtection="1">
      <alignment horizontal="center" vertical="center" wrapText="1"/>
      <protection locked="0"/>
    </xf>
    <xf numFmtId="0" fontId="14" fillId="0" borderId="0" xfId="8" applyFont="1" applyProtection="1">
      <protection locked="0"/>
    </xf>
    <xf numFmtId="3" fontId="16" fillId="5" borderId="1" xfId="8" applyNumberFormat="1" applyFont="1" applyFill="1" applyBorder="1" applyAlignment="1" applyProtection="1">
      <alignment horizontal="center" vertical="center"/>
      <protection locked="0"/>
    </xf>
    <xf numFmtId="3" fontId="56" fillId="5" borderId="1" xfId="8" applyNumberFormat="1" applyFont="1" applyFill="1" applyBorder="1" applyAlignment="1" applyProtection="1">
      <alignment horizontal="center" vertical="center"/>
      <protection locked="0"/>
    </xf>
    <xf numFmtId="0" fontId="16" fillId="0" borderId="0" xfId="8" applyFont="1" applyProtection="1">
      <protection locked="0"/>
    </xf>
    <xf numFmtId="3" fontId="14" fillId="2" borderId="2" xfId="8" applyNumberFormat="1" applyFont="1" applyFill="1" applyBorder="1" applyAlignment="1" applyProtection="1">
      <alignment horizontal="center" vertical="center"/>
      <protection locked="0"/>
    </xf>
    <xf numFmtId="3" fontId="14" fillId="2" borderId="1" xfId="8" applyNumberFormat="1" applyFont="1" applyFill="1" applyBorder="1" applyAlignment="1" applyProtection="1">
      <alignment horizontal="center" vertical="center"/>
      <protection locked="0"/>
    </xf>
    <xf numFmtId="0" fontId="14" fillId="0" borderId="1" xfId="8" applyFont="1" applyBorder="1" applyAlignment="1" applyProtection="1">
      <alignment horizontal="center"/>
      <protection locked="0"/>
    </xf>
    <xf numFmtId="0" fontId="25" fillId="0" borderId="1" xfId="8" applyFont="1" applyBorder="1" applyAlignment="1" applyProtection="1">
      <alignment horizontal="center"/>
      <protection locked="0"/>
    </xf>
    <xf numFmtId="3" fontId="14" fillId="0" borderId="2" xfId="8" applyNumberFormat="1" applyFont="1" applyBorder="1" applyAlignment="1" applyProtection="1">
      <alignment horizontal="center" vertical="center"/>
      <protection locked="0"/>
    </xf>
    <xf numFmtId="3" fontId="14" fillId="0" borderId="1" xfId="8" applyNumberFormat="1" applyFont="1" applyBorder="1" applyAlignment="1" applyProtection="1">
      <alignment horizontal="center"/>
      <protection locked="0"/>
    </xf>
    <xf numFmtId="3" fontId="14" fillId="2" borderId="1" xfId="8" applyNumberFormat="1" applyFont="1" applyFill="1" applyBorder="1" applyAlignment="1" applyProtection="1">
      <alignment vertical="center"/>
      <protection locked="0"/>
    </xf>
    <xf numFmtId="0" fontId="14" fillId="2" borderId="1" xfId="8" applyFont="1" applyFill="1" applyBorder="1" applyAlignment="1" applyProtection="1">
      <alignment horizontal="center"/>
      <protection locked="0"/>
    </xf>
    <xf numFmtId="0" fontId="25" fillId="2" borderId="1" xfId="8" applyFont="1" applyFill="1" applyBorder="1" applyAlignment="1" applyProtection="1">
      <alignment horizontal="center"/>
      <protection locked="0"/>
    </xf>
    <xf numFmtId="3" fontId="14" fillId="2" borderId="3" xfId="8" applyNumberFormat="1" applyFont="1" applyFill="1" applyBorder="1" applyAlignment="1" applyProtection="1">
      <alignment horizontal="center" vertical="center"/>
      <protection locked="0"/>
    </xf>
    <xf numFmtId="3" fontId="14" fillId="2" borderId="3" xfId="8" applyNumberFormat="1" applyFont="1" applyFill="1" applyBorder="1" applyAlignment="1" applyProtection="1">
      <alignment vertical="center"/>
      <protection locked="0"/>
    </xf>
    <xf numFmtId="3" fontId="14" fillId="0" borderId="1" xfId="8" applyNumberFormat="1" applyFont="1" applyFill="1" applyBorder="1" applyAlignment="1" applyProtection="1">
      <alignment horizontal="center" vertical="center"/>
      <protection locked="0"/>
    </xf>
    <xf numFmtId="3" fontId="14" fillId="2" borderId="2" xfId="8" applyNumberFormat="1" applyFont="1" applyFill="1" applyBorder="1" applyAlignment="1" applyProtection="1">
      <alignment vertical="center"/>
      <protection locked="0"/>
    </xf>
    <xf numFmtId="3" fontId="14" fillId="0" borderId="3" xfId="8" applyNumberFormat="1" applyFont="1" applyFill="1" applyBorder="1" applyAlignment="1" applyProtection="1">
      <alignment horizontal="center" vertical="center"/>
      <protection locked="0"/>
    </xf>
    <xf numFmtId="3" fontId="14" fillId="0" borderId="2" xfId="8" applyNumberFormat="1" applyFont="1" applyFill="1" applyBorder="1" applyAlignment="1" applyProtection="1">
      <alignment horizontal="center" vertical="center"/>
      <protection locked="0"/>
    </xf>
    <xf numFmtId="3" fontId="14" fillId="0" borderId="1" xfId="8" applyNumberFormat="1" applyFont="1" applyBorder="1" applyAlignment="1" applyProtection="1">
      <alignment horizontal="center" vertical="center"/>
      <protection locked="0"/>
    </xf>
    <xf numFmtId="3" fontId="14" fillId="2" borderId="6" xfId="8" applyNumberFormat="1" applyFont="1" applyFill="1" applyBorder="1" applyAlignment="1" applyProtection="1">
      <alignment horizontal="center" vertical="center"/>
      <protection locked="0"/>
    </xf>
    <xf numFmtId="3" fontId="14" fillId="2" borderId="6" xfId="8" applyNumberFormat="1" applyFont="1" applyFill="1" applyBorder="1" applyAlignment="1" applyProtection="1">
      <alignment vertical="center"/>
      <protection locked="0"/>
    </xf>
    <xf numFmtId="0" fontId="14" fillId="0" borderId="1" xfId="8" applyFont="1" applyFill="1" applyBorder="1" applyAlignment="1" applyProtection="1">
      <alignment horizontal="center"/>
      <protection locked="0"/>
    </xf>
    <xf numFmtId="0" fontId="25" fillId="0" borderId="1" xfId="8" applyFont="1" applyFill="1" applyBorder="1" applyAlignment="1" applyProtection="1">
      <alignment horizontal="center"/>
      <protection locked="0"/>
    </xf>
    <xf numFmtId="3" fontId="16" fillId="5" borderId="2" xfId="8" applyNumberFormat="1" applyFont="1" applyFill="1" applyBorder="1" applyAlignment="1" applyProtection="1">
      <alignment horizontal="center" vertical="center"/>
      <protection locked="0"/>
    </xf>
    <xf numFmtId="0" fontId="16" fillId="5" borderId="1" xfId="8" applyFont="1" applyFill="1" applyBorder="1" applyAlignment="1" applyProtection="1">
      <alignment horizontal="center"/>
      <protection locked="0"/>
    </xf>
    <xf numFmtId="0" fontId="56" fillId="5" borderId="1" xfId="8" applyFont="1" applyFill="1" applyBorder="1" applyAlignment="1" applyProtection="1">
      <alignment horizontal="center"/>
      <protection locked="0"/>
    </xf>
    <xf numFmtId="3" fontId="16" fillId="6" borderId="1" xfId="8" applyNumberFormat="1" applyFont="1" applyFill="1" applyBorder="1" applyAlignment="1" applyProtection="1">
      <alignment horizontal="center" vertical="center"/>
      <protection locked="0"/>
    </xf>
    <xf numFmtId="3" fontId="56" fillId="6" borderId="1" xfId="8" applyNumberFormat="1" applyFont="1" applyFill="1" applyBorder="1" applyAlignment="1" applyProtection="1">
      <alignment horizontal="center" vertical="center"/>
      <protection locked="0"/>
    </xf>
    <xf numFmtId="0" fontId="17" fillId="2" borderId="0" xfId="8" applyFont="1" applyFill="1" applyAlignment="1">
      <alignment horizontal="center"/>
    </xf>
    <xf numFmtId="0" fontId="17" fillId="2" borderId="0" xfId="8" applyFont="1" applyFill="1"/>
    <xf numFmtId="0" fontId="32" fillId="2" borderId="0" xfId="8" applyFont="1" applyFill="1"/>
    <xf numFmtId="0" fontId="32" fillId="2" borderId="0" xfId="8" applyFont="1" applyFill="1" applyAlignment="1">
      <alignment horizontal="center"/>
    </xf>
    <xf numFmtId="0" fontId="17" fillId="2" borderId="0" xfId="8" applyFont="1" applyFill="1" applyAlignment="1">
      <alignment horizontal="center" vertical="center"/>
    </xf>
    <xf numFmtId="0" fontId="17" fillId="2" borderId="0" xfId="14" applyFont="1" applyFill="1"/>
    <xf numFmtId="3" fontId="17" fillId="2" borderId="0" xfId="14" applyNumberFormat="1" applyFont="1" applyFill="1" applyAlignment="1">
      <alignment horizontal="center" vertical="center"/>
    </xf>
    <xf numFmtId="3" fontId="14" fillId="2" borderId="1" xfId="14" applyNumberFormat="1" applyFont="1" applyFill="1" applyBorder="1" applyAlignment="1">
      <alignment horizontal="center" vertical="center" wrapText="1"/>
    </xf>
    <xf numFmtId="0" fontId="17" fillId="2" borderId="1" xfId="14" applyFont="1" applyFill="1" applyBorder="1" applyAlignment="1">
      <alignment horizontal="center" vertical="center" wrapText="1"/>
    </xf>
    <xf numFmtId="49" fontId="14" fillId="2" borderId="1" xfId="6" applyNumberFormat="1" applyFont="1" applyFill="1" applyBorder="1" applyAlignment="1">
      <alignment horizontal="center" vertical="center"/>
    </xf>
    <xf numFmtId="0" fontId="17" fillId="2" borderId="1" xfId="14" applyFont="1" applyFill="1" applyBorder="1" applyAlignment="1">
      <alignment horizontal="left" vertical="center" wrapText="1"/>
    </xf>
    <xf numFmtId="0" fontId="17" fillId="2" borderId="1" xfId="14" applyFont="1" applyFill="1" applyBorder="1" applyAlignment="1">
      <alignment horizontal="center" vertical="center"/>
    </xf>
    <xf numFmtId="3" fontId="17" fillId="2" borderId="1" xfId="14" applyNumberFormat="1" applyFont="1" applyFill="1" applyBorder="1" applyAlignment="1">
      <alignment horizontal="center" vertical="center"/>
    </xf>
    <xf numFmtId="3" fontId="17" fillId="2" borderId="0" xfId="14" applyNumberFormat="1" applyFont="1" applyFill="1"/>
    <xf numFmtId="0" fontId="14" fillId="2" borderId="1" xfId="6" applyFont="1" applyFill="1" applyBorder="1" applyAlignment="1">
      <alignment horizontal="center" vertical="center" wrapText="1"/>
    </xf>
    <xf numFmtId="49" fontId="14" fillId="2" borderId="1" xfId="6" applyNumberFormat="1" applyFont="1" applyFill="1" applyBorder="1" applyAlignment="1">
      <alignment horizontal="center" vertical="center" wrapText="1"/>
    </xf>
    <xf numFmtId="49" fontId="14" fillId="2" borderId="2" xfId="6" applyNumberFormat="1" applyFont="1" applyFill="1" applyBorder="1" applyAlignment="1">
      <alignment horizontal="center" vertical="center"/>
    </xf>
    <xf numFmtId="49" fontId="14" fillId="2" borderId="1" xfId="14" applyNumberFormat="1" applyFont="1" applyFill="1" applyBorder="1" applyAlignment="1">
      <alignment horizontal="center" vertical="center" wrapText="1"/>
    </xf>
    <xf numFmtId="0" fontId="17" fillId="2" borderId="1" xfId="14" applyFont="1" applyFill="1" applyBorder="1" applyAlignment="1">
      <alignment horizontal="justify" vertical="center" wrapText="1"/>
    </xf>
    <xf numFmtId="0" fontId="26" fillId="2" borderId="1" xfId="14" applyFont="1" applyFill="1" applyBorder="1" applyAlignment="1">
      <alignment horizontal="center" vertical="center" wrapText="1"/>
    </xf>
    <xf numFmtId="49" fontId="16" fillId="2" borderId="1" xfId="6" applyNumberFormat="1" applyFont="1" applyFill="1" applyBorder="1" applyAlignment="1">
      <alignment horizontal="center" vertical="center"/>
    </xf>
    <xf numFmtId="0" fontId="26" fillId="2" borderId="1" xfId="14" applyFont="1" applyFill="1" applyBorder="1" applyAlignment="1">
      <alignment horizontal="left" vertical="center" wrapText="1"/>
    </xf>
    <xf numFmtId="0" fontId="26" fillId="2" borderId="1" xfId="14" applyFont="1" applyFill="1" applyBorder="1" applyAlignment="1">
      <alignment horizontal="center" vertical="center"/>
    </xf>
    <xf numFmtId="3" fontId="26" fillId="2" borderId="1" xfId="14" applyNumberFormat="1" applyFont="1" applyFill="1" applyBorder="1" applyAlignment="1">
      <alignment horizontal="center" vertical="center"/>
    </xf>
    <xf numFmtId="0" fontId="17" fillId="2" borderId="2" xfId="14" applyFont="1" applyFill="1" applyBorder="1" applyAlignment="1">
      <alignment horizontal="center" vertical="center" wrapText="1"/>
    </xf>
    <xf numFmtId="0" fontId="17" fillId="2" borderId="1" xfId="14" applyFont="1" applyFill="1" applyBorder="1" applyAlignment="1">
      <alignment horizontal="right" vertical="center" wrapText="1"/>
    </xf>
    <xf numFmtId="0" fontId="16" fillId="2" borderId="1" xfId="6" applyFont="1" applyFill="1" applyBorder="1" applyAlignment="1">
      <alignment horizontal="center" vertical="center" wrapText="1"/>
    </xf>
    <xf numFmtId="3" fontId="26" fillId="2" borderId="0" xfId="14" applyNumberFormat="1" applyFont="1" applyFill="1"/>
    <xf numFmtId="0" fontId="26" fillId="2" borderId="0" xfId="14" applyFont="1" applyFill="1"/>
    <xf numFmtId="3" fontId="17" fillId="2" borderId="2" xfId="14" applyNumberFormat="1" applyFont="1" applyFill="1" applyBorder="1" applyAlignment="1">
      <alignment horizontal="center" vertical="center"/>
    </xf>
    <xf numFmtId="0" fontId="17" fillId="2" borderId="2" xfId="14" applyFont="1" applyFill="1" applyBorder="1" applyAlignment="1">
      <alignment horizontal="center" vertical="center"/>
    </xf>
    <xf numFmtId="1" fontId="17" fillId="2" borderId="2" xfId="14" applyNumberFormat="1" applyFont="1" applyFill="1" applyBorder="1" applyAlignment="1">
      <alignment horizontal="center" vertical="center"/>
    </xf>
    <xf numFmtId="1" fontId="17" fillId="2" borderId="1" xfId="14" applyNumberFormat="1" applyFont="1" applyFill="1" applyBorder="1" applyAlignment="1">
      <alignment horizontal="center" vertical="center"/>
    </xf>
    <xf numFmtId="49" fontId="16" fillId="2" borderId="1" xfId="6" applyNumberFormat="1" applyFont="1" applyFill="1" applyBorder="1" applyAlignment="1">
      <alignment horizontal="center" vertical="center" wrapText="1"/>
    </xf>
    <xf numFmtId="3" fontId="17" fillId="2" borderId="2" xfId="14" applyNumberFormat="1" applyFont="1" applyFill="1" applyBorder="1" applyAlignment="1">
      <alignment horizontal="center" vertical="center" wrapText="1"/>
    </xf>
    <xf numFmtId="0" fontId="17" fillId="2" borderId="1" xfId="14" applyFont="1" applyFill="1" applyBorder="1" applyAlignment="1" applyProtection="1">
      <alignment horizontal="center" vertical="center" wrapText="1"/>
      <protection locked="0"/>
    </xf>
    <xf numFmtId="49" fontId="16" fillId="2" borderId="1" xfId="9" applyNumberFormat="1" applyFont="1" applyFill="1" applyBorder="1" applyAlignment="1">
      <alignment horizontal="center" vertical="center"/>
    </xf>
    <xf numFmtId="0" fontId="26" fillId="2" borderId="1" xfId="27" applyFont="1" applyFill="1" applyBorder="1" applyAlignment="1">
      <alignment horizontal="left" vertical="center" wrapText="1"/>
    </xf>
    <xf numFmtId="0" fontId="26" fillId="2" borderId="4" xfId="14" applyFont="1" applyFill="1" applyBorder="1" applyAlignment="1">
      <alignment horizontal="center" vertical="center" wrapText="1"/>
    </xf>
    <xf numFmtId="0" fontId="26" fillId="2" borderId="5" xfId="14" applyFont="1" applyFill="1" applyBorder="1" applyAlignment="1">
      <alignment horizontal="center" vertical="center" wrapText="1"/>
    </xf>
    <xf numFmtId="0" fontId="26" fillId="2" borderId="20" xfId="14" applyFont="1" applyFill="1" applyBorder="1" applyAlignment="1">
      <alignment horizontal="center" vertical="center" wrapText="1"/>
    </xf>
    <xf numFmtId="0" fontId="17" fillId="2" borderId="0" xfId="14" applyFont="1" applyFill="1" applyAlignment="1">
      <alignment horizontal="center" vertical="center"/>
    </xf>
    <xf numFmtId="0" fontId="17" fillId="2" borderId="0" xfId="14" applyFont="1" applyFill="1" applyAlignment="1">
      <alignment horizontal="right"/>
    </xf>
    <xf numFmtId="0" fontId="52" fillId="0" borderId="0" xfId="2" applyFont="1"/>
    <xf numFmtId="3" fontId="52" fillId="0" borderId="0" xfId="2" applyNumberFormat="1" applyFont="1"/>
    <xf numFmtId="3" fontId="47" fillId="0" borderId="1" xfId="2" applyNumberFormat="1" applyFont="1" applyBorder="1" applyAlignment="1">
      <alignment horizontal="center" vertical="center"/>
    </xf>
    <xf numFmtId="0" fontId="47" fillId="0" borderId="1" xfId="2" applyFont="1" applyBorder="1" applyAlignment="1">
      <alignment horizontal="left" vertical="center" wrapText="1"/>
    </xf>
    <xf numFmtId="0" fontId="45" fillId="0" borderId="1" xfId="2" applyFont="1" applyBorder="1" applyAlignment="1">
      <alignment horizontal="center" vertical="center" wrapText="1"/>
    </xf>
    <xf numFmtId="3" fontId="45" fillId="0" borderId="1" xfId="2" applyNumberFormat="1" applyFont="1" applyBorder="1" applyAlignment="1">
      <alignment horizontal="center" vertical="center"/>
    </xf>
    <xf numFmtId="0" fontId="45" fillId="0" borderId="1" xfId="2" applyFont="1" applyBorder="1" applyAlignment="1">
      <alignment horizontal="left" vertical="center" wrapText="1"/>
    </xf>
    <xf numFmtId="49" fontId="45" fillId="0" borderId="1" xfId="2" applyNumberFormat="1" applyFont="1" applyBorder="1" applyAlignment="1">
      <alignment horizontal="center" vertical="center" wrapText="1"/>
    </xf>
    <xf numFmtId="0" fontId="45" fillId="0" borderId="1" xfId="2" applyFont="1" applyBorder="1" applyAlignment="1">
      <alignment horizontal="center"/>
    </xf>
    <xf numFmtId="0" fontId="45" fillId="0" borderId="1" xfId="2" applyFont="1" applyBorder="1" applyAlignment="1">
      <alignment horizontal="center" wrapText="1"/>
    </xf>
    <xf numFmtId="0" fontId="35" fillId="0" borderId="37" xfId="2" applyFont="1" applyBorder="1" applyAlignment="1">
      <alignment horizontal="center" wrapText="1"/>
    </xf>
    <xf numFmtId="0" fontId="57" fillId="0" borderId="0" xfId="29"/>
    <xf numFmtId="0" fontId="50" fillId="2" borderId="0" xfId="28" applyFont="1" applyFill="1" applyAlignment="1">
      <alignment horizontal="center" vertical="center"/>
    </xf>
    <xf numFmtId="49" fontId="50" fillId="2" borderId="0" xfId="28" applyNumberFormat="1" applyFont="1" applyFill="1" applyAlignment="1">
      <alignment horizontal="center" vertical="center"/>
    </xf>
    <xf numFmtId="0" fontId="50" fillId="2" borderId="0" xfId="28" applyFont="1" applyFill="1" applyAlignment="1">
      <alignment vertical="center"/>
    </xf>
    <xf numFmtId="3" fontId="50" fillId="2" borderId="0" xfId="28" applyNumberFormat="1" applyFont="1" applyFill="1" applyAlignment="1">
      <alignment horizontal="center" vertical="center"/>
    </xf>
    <xf numFmtId="3" fontId="50" fillId="2" borderId="1" xfId="28" applyNumberFormat="1" applyFont="1" applyFill="1" applyBorder="1" applyAlignment="1">
      <alignment horizontal="center" vertical="center"/>
    </xf>
    <xf numFmtId="3" fontId="50" fillId="2" borderId="1" xfId="28" applyNumberFormat="1" applyFont="1" applyFill="1" applyBorder="1" applyAlignment="1">
      <alignment horizontal="center" vertical="center" wrapText="1"/>
    </xf>
    <xf numFmtId="0" fontId="54" fillId="2" borderId="1" xfId="28" applyFont="1" applyFill="1" applyBorder="1" applyAlignment="1">
      <alignment vertical="center"/>
    </xf>
    <xf numFmtId="3" fontId="54" fillId="2" borderId="1" xfId="28" applyNumberFormat="1" applyFont="1" applyFill="1" applyBorder="1" applyAlignment="1">
      <alignment horizontal="center" vertical="center" wrapText="1"/>
    </xf>
    <xf numFmtId="3" fontId="54" fillId="2" borderId="1" xfId="28" applyNumberFormat="1" applyFont="1" applyFill="1" applyBorder="1" applyAlignment="1">
      <alignment horizontal="center" vertical="center"/>
    </xf>
    <xf numFmtId="4" fontId="54" fillId="2" borderId="5" xfId="28" applyNumberFormat="1" applyFont="1" applyFill="1" applyBorder="1" applyAlignment="1">
      <alignment vertical="center" wrapText="1"/>
    </xf>
    <xf numFmtId="3" fontId="50" fillId="2" borderId="1" xfId="30" applyNumberFormat="1" applyFont="1" applyFill="1" applyBorder="1" applyAlignment="1">
      <alignment horizontal="center" vertical="center" wrapText="1"/>
    </xf>
    <xf numFmtId="0" fontId="50" fillId="2" borderId="1" xfId="28" applyFont="1" applyFill="1" applyBorder="1" applyAlignment="1">
      <alignment horizontal="center" vertical="center"/>
    </xf>
    <xf numFmtId="49" fontId="50" fillId="2" borderId="1" xfId="6" applyNumberFormat="1" applyFont="1" applyFill="1" applyBorder="1" applyAlignment="1">
      <alignment horizontal="center" vertical="center"/>
    </xf>
    <xf numFmtId="49" fontId="50" fillId="2" borderId="1" xfId="6" applyNumberFormat="1" applyFont="1" applyFill="1" applyBorder="1" applyAlignment="1">
      <alignment horizontal="center" vertical="center" wrapText="1"/>
    </xf>
    <xf numFmtId="0" fontId="50" fillId="2" borderId="1" xfId="6" applyFont="1" applyFill="1" applyBorder="1" applyAlignment="1">
      <alignment horizontal="center" vertical="center" wrapText="1"/>
    </xf>
    <xf numFmtId="3" fontId="17" fillId="2" borderId="0" xfId="28" applyNumberFormat="1" applyFont="1" applyFill="1" applyBorder="1" applyAlignment="1">
      <alignment horizontal="left" vertical="center"/>
    </xf>
    <xf numFmtId="49" fontId="17" fillId="2" borderId="0" xfId="28" applyNumberFormat="1" applyFont="1" applyFill="1" applyBorder="1" applyAlignment="1">
      <alignment horizontal="left" vertical="center"/>
    </xf>
    <xf numFmtId="3" fontId="17" fillId="2" borderId="0" xfId="28" applyNumberFormat="1" applyFont="1" applyFill="1" applyBorder="1" applyAlignment="1">
      <alignment horizontal="right" vertical="center"/>
    </xf>
    <xf numFmtId="3" fontId="17" fillId="2" borderId="0" xfId="28" applyNumberFormat="1" applyFont="1" applyFill="1" applyBorder="1" applyAlignment="1">
      <alignment horizontal="center" vertical="center"/>
    </xf>
    <xf numFmtId="3" fontId="50" fillId="2" borderId="0" xfId="28" applyNumberFormat="1" applyFont="1" applyFill="1" applyBorder="1" applyAlignment="1">
      <alignment horizontal="center" vertical="center"/>
    </xf>
    <xf numFmtId="0" fontId="17" fillId="2" borderId="0" xfId="28" applyFont="1" applyFill="1" applyBorder="1" applyAlignment="1">
      <alignment horizontal="center" vertical="center"/>
    </xf>
    <xf numFmtId="49" fontId="17" fillId="2" borderId="0" xfId="28" applyNumberFormat="1" applyFont="1" applyFill="1" applyBorder="1" applyAlignment="1">
      <alignment horizontal="center" vertical="center"/>
    </xf>
    <xf numFmtId="0" fontId="17" fillId="2" borderId="0" xfId="28" applyFont="1" applyFill="1" applyBorder="1" applyAlignment="1">
      <alignment horizontal="right" vertical="center"/>
    </xf>
    <xf numFmtId="0" fontId="17" fillId="2" borderId="0" xfId="28" applyFont="1" applyFill="1" applyAlignment="1">
      <alignment horizontal="center" vertical="center"/>
    </xf>
    <xf numFmtId="49" fontId="17" fillId="2" borderId="0" xfId="28" applyNumberFormat="1" applyFont="1" applyFill="1" applyAlignment="1">
      <alignment horizontal="center" vertical="center"/>
    </xf>
    <xf numFmtId="0" fontId="17" fillId="2" borderId="0" xfId="28" applyFont="1" applyFill="1" applyAlignment="1">
      <alignment vertical="center"/>
    </xf>
    <xf numFmtId="3" fontId="17" fillId="2" borderId="0" xfId="28" applyNumberFormat="1" applyFont="1" applyFill="1" applyAlignment="1">
      <alignment horizontal="center" vertical="center"/>
    </xf>
    <xf numFmtId="3" fontId="17" fillId="2" borderId="0" xfId="28" applyNumberFormat="1" applyFont="1" applyFill="1" applyAlignment="1">
      <alignment vertical="center"/>
    </xf>
    <xf numFmtId="3" fontId="17" fillId="2" borderId="0" xfId="28" applyNumberFormat="1" applyFont="1" applyFill="1" applyAlignment="1">
      <alignment horizontal="left" vertical="center"/>
    </xf>
    <xf numFmtId="3" fontId="17" fillId="2" borderId="1" xfId="28" applyNumberFormat="1" applyFont="1" applyFill="1" applyBorder="1" applyAlignment="1">
      <alignment horizontal="left" vertical="center"/>
    </xf>
    <xf numFmtId="3" fontId="17" fillId="2" borderId="1" xfId="28" applyNumberFormat="1" applyFont="1" applyFill="1" applyBorder="1" applyAlignment="1">
      <alignment vertical="center"/>
    </xf>
    <xf numFmtId="3" fontId="17" fillId="2" borderId="1" xfId="28" applyNumberFormat="1" applyFont="1" applyFill="1" applyBorder="1" applyAlignment="1">
      <alignment horizontal="center" vertical="center"/>
    </xf>
    <xf numFmtId="0" fontId="60" fillId="2" borderId="1" xfId="28" applyFont="1" applyFill="1" applyBorder="1" applyAlignment="1">
      <alignment horizontal="center" vertical="center" wrapText="1"/>
    </xf>
    <xf numFmtId="0" fontId="26" fillId="2" borderId="1" xfId="28" applyFont="1" applyFill="1" applyBorder="1" applyAlignment="1">
      <alignment vertical="center"/>
    </xf>
    <xf numFmtId="3" fontId="26" fillId="2" borderId="1" xfId="28" applyNumberFormat="1" applyFont="1" applyFill="1" applyBorder="1" applyAlignment="1">
      <alignment horizontal="center" vertical="center" wrapText="1"/>
    </xf>
    <xf numFmtId="4" fontId="26" fillId="2" borderId="1" xfId="28" applyNumberFormat="1" applyFont="1" applyFill="1" applyBorder="1" applyAlignment="1">
      <alignment vertical="center" wrapText="1"/>
    </xf>
    <xf numFmtId="3" fontId="26" fillId="2" borderId="1" xfId="28" applyNumberFormat="1" applyFont="1" applyFill="1" applyBorder="1" applyAlignment="1">
      <alignment horizontal="center" vertical="center"/>
    </xf>
    <xf numFmtId="4" fontId="17" fillId="2" borderId="1" xfId="28" applyNumberFormat="1" applyFont="1" applyFill="1" applyBorder="1" applyAlignment="1">
      <alignment horizontal="center" vertical="center" wrapText="1"/>
    </xf>
    <xf numFmtId="4" fontId="17" fillId="2" borderId="1" xfId="28" applyNumberFormat="1" applyFont="1" applyFill="1" applyBorder="1" applyAlignment="1">
      <alignment vertical="center" wrapText="1"/>
    </xf>
    <xf numFmtId="3" fontId="17" fillId="2" borderId="0" xfId="28" applyNumberFormat="1" applyFont="1" applyFill="1" applyAlignment="1">
      <alignment horizontal="right" vertical="center"/>
    </xf>
    <xf numFmtId="3" fontId="28" fillId="2" borderId="0" xfId="28" applyNumberFormat="1" applyFont="1" applyFill="1" applyAlignment="1">
      <alignment horizontal="center" vertical="center"/>
    </xf>
    <xf numFmtId="0" fontId="63" fillId="2" borderId="0" xfId="31" applyFont="1" applyFill="1" applyAlignment="1">
      <alignment horizontal="center" vertical="center"/>
    </xf>
    <xf numFmtId="0" fontId="63" fillId="2" borderId="0" xfId="31" applyFont="1" applyFill="1" applyBorder="1" applyAlignment="1">
      <alignment horizontal="left" vertical="center"/>
    </xf>
    <xf numFmtId="0" fontId="64" fillId="2" borderId="0" xfId="31" applyFont="1" applyFill="1" applyBorder="1" applyAlignment="1">
      <alignment horizontal="center" vertical="center"/>
    </xf>
    <xf numFmtId="0" fontId="61" fillId="2" borderId="0" xfId="31" applyFont="1" applyFill="1" applyAlignment="1">
      <alignment horizontal="center" vertical="center"/>
    </xf>
    <xf numFmtId="0" fontId="65" fillId="2" borderId="0" xfId="31" applyFont="1" applyFill="1" applyAlignment="1">
      <alignment horizontal="center" vertical="center"/>
    </xf>
    <xf numFmtId="0" fontId="71" fillId="2" borderId="1" xfId="31" applyFont="1" applyFill="1" applyBorder="1" applyAlignment="1">
      <alignment horizontal="center" vertical="center" wrapText="1"/>
    </xf>
    <xf numFmtId="3" fontId="65" fillId="2" borderId="1" xfId="31" applyNumberFormat="1" applyFont="1" applyFill="1" applyBorder="1" applyAlignment="1">
      <alignment horizontal="center" vertical="center" wrapText="1"/>
    </xf>
    <xf numFmtId="3" fontId="23" fillId="2" borderId="1" xfId="31" applyNumberFormat="1" applyFont="1" applyFill="1" applyBorder="1" applyAlignment="1">
      <alignment vertical="center"/>
    </xf>
    <xf numFmtId="3" fontId="73" fillId="2" borderId="1" xfId="31" applyNumberFormat="1" applyFont="1" applyFill="1" applyBorder="1" applyAlignment="1">
      <alignment horizontal="center" vertical="center" wrapText="1"/>
    </xf>
    <xf numFmtId="3" fontId="72" fillId="2" borderId="1" xfId="31" applyNumberFormat="1" applyFont="1" applyFill="1" applyBorder="1" applyAlignment="1">
      <alignment horizontal="center" vertical="center" wrapText="1"/>
    </xf>
    <xf numFmtId="3" fontId="65" fillId="2" borderId="0" xfId="31" applyNumberFormat="1" applyFont="1" applyFill="1" applyAlignment="1">
      <alignment horizontal="center" vertical="center"/>
    </xf>
    <xf numFmtId="3" fontId="56" fillId="2" borderId="1" xfId="31" applyNumberFormat="1" applyFont="1" applyFill="1" applyBorder="1" applyAlignment="1">
      <alignment vertical="center" wrapText="1"/>
    </xf>
    <xf numFmtId="0" fontId="65" fillId="2" borderId="1" xfId="31" applyFont="1" applyFill="1" applyBorder="1" applyAlignment="1">
      <alignment horizontal="left" vertical="center" wrapText="1"/>
    </xf>
    <xf numFmtId="3" fontId="74" fillId="2" borderId="1" xfId="31" applyNumberFormat="1" applyFont="1" applyFill="1" applyBorder="1" applyAlignment="1">
      <alignment horizontal="center" vertical="center"/>
    </xf>
    <xf numFmtId="3" fontId="22" fillId="2" borderId="1" xfId="31" applyNumberFormat="1" applyFont="1" applyFill="1" applyBorder="1" applyAlignment="1">
      <alignment horizontal="center" vertical="center" wrapText="1"/>
    </xf>
    <xf numFmtId="3" fontId="74" fillId="2" borderId="1" xfId="31" applyNumberFormat="1" applyFont="1" applyFill="1" applyBorder="1" applyAlignment="1">
      <alignment horizontal="center" vertical="center" wrapText="1"/>
    </xf>
    <xf numFmtId="0" fontId="65" fillId="2" borderId="1" xfId="31" applyFont="1" applyFill="1" applyBorder="1" applyAlignment="1">
      <alignment horizontal="center" vertical="center"/>
    </xf>
    <xf numFmtId="0" fontId="65" fillId="0" borderId="1" xfId="31" applyFont="1" applyFill="1" applyBorder="1" applyAlignment="1">
      <alignment horizontal="left" vertical="center" wrapText="1"/>
    </xf>
    <xf numFmtId="0" fontId="65" fillId="2" borderId="1" xfId="31" applyFont="1" applyFill="1" applyBorder="1" applyAlignment="1">
      <alignment horizontal="left" vertical="center"/>
    </xf>
    <xf numFmtId="0" fontId="74" fillId="2" borderId="1" xfId="31" applyFont="1" applyFill="1" applyBorder="1" applyAlignment="1">
      <alignment horizontal="left" vertical="center" wrapText="1"/>
    </xf>
    <xf numFmtId="3" fontId="63" fillId="2" borderId="0" xfId="31" applyNumberFormat="1" applyFont="1" applyFill="1" applyBorder="1" applyAlignment="1">
      <alignment horizontal="center" vertical="center"/>
    </xf>
    <xf numFmtId="3" fontId="63" fillId="2" borderId="0" xfId="31" applyNumberFormat="1" applyFont="1" applyFill="1" applyBorder="1" applyAlignment="1">
      <alignment horizontal="right" vertical="center"/>
    </xf>
    <xf numFmtId="3" fontId="61" fillId="2" borderId="0" xfId="31" applyNumberFormat="1" applyFont="1" applyFill="1" applyBorder="1" applyAlignment="1">
      <alignment horizontal="center" vertical="center"/>
    </xf>
    <xf numFmtId="3" fontId="22" fillId="2" borderId="0" xfId="31" applyNumberFormat="1" applyFont="1" applyFill="1" applyBorder="1" applyAlignment="1">
      <alignment horizontal="center" vertical="center" wrapText="1"/>
    </xf>
    <xf numFmtId="0" fontId="63" fillId="2" borderId="0" xfId="31" applyFont="1" applyFill="1" applyBorder="1" applyAlignment="1">
      <alignment horizontal="center" vertical="center"/>
    </xf>
    <xf numFmtId="0" fontId="61" fillId="2" borderId="0" xfId="31" applyFont="1" applyFill="1" applyBorder="1" applyAlignment="1">
      <alignment horizontal="center" vertical="center"/>
    </xf>
    <xf numFmtId="0" fontId="63" fillId="2" borderId="1" xfId="31" applyFont="1" applyFill="1" applyBorder="1" applyAlignment="1">
      <alignment horizontal="left" vertical="center"/>
    </xf>
    <xf numFmtId="0" fontId="63" fillId="2" borderId="1" xfId="31" applyFont="1" applyFill="1" applyBorder="1" applyAlignment="1">
      <alignment horizontal="center" vertical="center"/>
    </xf>
    <xf numFmtId="0" fontId="22" fillId="2" borderId="0" xfId="32" applyFont="1" applyFill="1" applyAlignment="1">
      <alignment horizontal="center" vertical="center"/>
    </xf>
    <xf numFmtId="0" fontId="22" fillId="2" borderId="16" xfId="32" applyFont="1" applyFill="1" applyBorder="1" applyAlignment="1">
      <alignment horizontal="center" vertical="center" wrapText="1"/>
    </xf>
    <xf numFmtId="0" fontId="22" fillId="2" borderId="6" xfId="32" applyFont="1" applyFill="1" applyBorder="1" applyAlignment="1">
      <alignment horizontal="center" vertical="center" wrapText="1"/>
    </xf>
    <xf numFmtId="0" fontId="23" fillId="2" borderId="6" xfId="33" applyFont="1" applyFill="1" applyBorder="1" applyAlignment="1">
      <alignment horizontal="left" vertical="center" wrapText="1"/>
    </xf>
    <xf numFmtId="3" fontId="23" fillId="2" borderId="28" xfId="32" applyNumberFormat="1" applyFont="1" applyFill="1" applyBorder="1" applyAlignment="1">
      <alignment horizontal="center" vertical="center" wrapText="1"/>
    </xf>
    <xf numFmtId="0" fontId="23" fillId="2" borderId="28" xfId="32" applyFont="1" applyFill="1" applyBorder="1" applyAlignment="1">
      <alignment horizontal="center" vertical="center" wrapText="1"/>
    </xf>
    <xf numFmtId="0" fontId="22" fillId="2" borderId="6" xfId="33" applyFont="1" applyFill="1" applyBorder="1" applyAlignment="1">
      <alignment horizontal="left" vertical="center" wrapText="1"/>
    </xf>
    <xf numFmtId="3" fontId="22" fillId="2" borderId="28" xfId="32" applyNumberFormat="1" applyFont="1" applyFill="1" applyBorder="1" applyAlignment="1">
      <alignment horizontal="center" vertical="center" wrapText="1"/>
    </xf>
    <xf numFmtId="0" fontId="22" fillId="2" borderId="0" xfId="32" applyFont="1" applyFill="1" applyAlignment="1">
      <alignment horizontal="left" vertical="center"/>
    </xf>
    <xf numFmtId="0" fontId="17" fillId="0" borderId="6" xfId="34" applyFont="1" applyBorder="1" applyAlignment="1">
      <alignment horizontal="left" wrapText="1"/>
    </xf>
    <xf numFmtId="0" fontId="17" fillId="0" borderId="20" xfId="34" applyFont="1" applyBorder="1" applyAlignment="1">
      <alignment horizontal="left" wrapText="1"/>
    </xf>
    <xf numFmtId="0" fontId="22" fillId="2" borderId="1" xfId="32" applyFont="1" applyFill="1" applyBorder="1" applyAlignment="1">
      <alignment horizontal="center" vertical="center" wrapText="1"/>
    </xf>
    <xf numFmtId="0" fontId="22" fillId="2" borderId="1" xfId="33" applyFont="1" applyFill="1" applyBorder="1" applyAlignment="1">
      <alignment horizontal="left" vertical="center" wrapText="1"/>
    </xf>
    <xf numFmtId="0" fontId="22" fillId="2" borderId="42" xfId="32" applyFont="1" applyFill="1" applyBorder="1" applyAlignment="1">
      <alignment horizontal="center" vertical="center" wrapText="1"/>
    </xf>
    <xf numFmtId="0" fontId="22" fillId="2" borderId="43" xfId="32" applyFont="1" applyFill="1" applyBorder="1" applyAlignment="1">
      <alignment horizontal="center" vertical="center" wrapText="1"/>
    </xf>
    <xf numFmtId="0" fontId="22" fillId="2" borderId="43" xfId="33" applyFont="1" applyFill="1" applyBorder="1" applyAlignment="1">
      <alignment horizontal="left" vertical="center" wrapText="1"/>
    </xf>
    <xf numFmtId="3" fontId="22" fillId="2" borderId="44" xfId="32" applyNumberFormat="1" applyFont="1" applyFill="1" applyBorder="1" applyAlignment="1">
      <alignment horizontal="center" vertical="center" wrapText="1"/>
    </xf>
    <xf numFmtId="0" fontId="22" fillId="2" borderId="0" xfId="32" applyFont="1" applyFill="1" applyAlignment="1">
      <alignment horizontal="right" vertical="center"/>
    </xf>
    <xf numFmtId="3" fontId="22" fillId="2" borderId="0" xfId="32" applyNumberFormat="1" applyFont="1" applyFill="1" applyAlignment="1">
      <alignment horizontal="center" vertical="center"/>
    </xf>
    <xf numFmtId="0" fontId="40" fillId="0" borderId="0" xfId="35"/>
    <xf numFmtId="0" fontId="22" fillId="2" borderId="13" xfId="32" applyFont="1" applyFill="1" applyBorder="1" applyAlignment="1">
      <alignment horizontal="center" vertical="center" wrapText="1"/>
    </xf>
    <xf numFmtId="0" fontId="23" fillId="2" borderId="1" xfId="33" applyFont="1" applyFill="1" applyBorder="1" applyAlignment="1">
      <alignment horizontal="left" vertical="center" wrapText="1"/>
    </xf>
    <xf numFmtId="0" fontId="23" fillId="2" borderId="1" xfId="33" applyFont="1" applyFill="1" applyBorder="1" applyAlignment="1">
      <alignment horizontal="center" vertical="center" wrapText="1"/>
    </xf>
    <xf numFmtId="0" fontId="23" fillId="2" borderId="14" xfId="33" applyFont="1" applyFill="1" applyBorder="1" applyAlignment="1">
      <alignment horizontal="center" vertical="center" wrapText="1"/>
    </xf>
    <xf numFmtId="49" fontId="22" fillId="2" borderId="1" xfId="32" applyNumberFormat="1" applyFont="1" applyFill="1" applyBorder="1" applyAlignment="1">
      <alignment horizontal="center" vertical="center" wrapText="1"/>
    </xf>
    <xf numFmtId="0" fontId="22" fillId="2" borderId="1" xfId="33" applyFont="1" applyFill="1" applyBorder="1" applyAlignment="1">
      <alignment horizontal="center" wrapText="1"/>
    </xf>
    <xf numFmtId="0" fontId="22" fillId="2" borderId="14" xfId="33" applyFont="1" applyFill="1" applyBorder="1" applyAlignment="1">
      <alignment horizontal="center" wrapText="1"/>
    </xf>
    <xf numFmtId="0" fontId="22" fillId="2" borderId="21" xfId="32" applyFont="1" applyFill="1" applyBorder="1" applyAlignment="1">
      <alignment horizontal="center" vertical="center" wrapText="1"/>
    </xf>
    <xf numFmtId="0" fontId="22" fillId="2" borderId="22" xfId="32" applyFont="1" applyFill="1" applyBorder="1" applyAlignment="1">
      <alignment horizontal="center" vertical="center" wrapText="1"/>
    </xf>
    <xf numFmtId="0" fontId="22" fillId="2" borderId="22" xfId="33" applyFont="1" applyFill="1" applyBorder="1" applyAlignment="1">
      <alignment horizontal="left" vertical="center" wrapText="1"/>
    </xf>
    <xf numFmtId="0" fontId="22" fillId="2" borderId="22" xfId="33" applyFont="1" applyFill="1" applyBorder="1" applyAlignment="1">
      <alignment horizontal="center" wrapText="1"/>
    </xf>
    <xf numFmtId="0" fontId="22" fillId="2" borderId="23" xfId="33" applyFont="1" applyFill="1" applyBorder="1" applyAlignment="1">
      <alignment horizontal="center" wrapText="1"/>
    </xf>
    <xf numFmtId="0" fontId="44" fillId="2" borderId="0" xfId="0" applyFont="1" applyFill="1" applyAlignment="1">
      <alignment vertical="center"/>
    </xf>
    <xf numFmtId="3" fontId="44" fillId="2" borderId="0" xfId="0" applyNumberFormat="1" applyFont="1" applyFill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2" borderId="0" xfId="0" applyFont="1" applyFill="1" applyBorder="1" applyAlignment="1">
      <alignment vertical="center"/>
    </xf>
    <xf numFmtId="3" fontId="41" fillId="2" borderId="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horizontal="center" vertical="center"/>
    </xf>
    <xf numFmtId="3" fontId="44" fillId="2" borderId="0" xfId="0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right" vertical="center"/>
    </xf>
    <xf numFmtId="3" fontId="41" fillId="2" borderId="45" xfId="0" applyNumberFormat="1" applyFont="1" applyFill="1" applyBorder="1" applyAlignment="1">
      <alignment horizontal="center" vertical="center"/>
    </xf>
    <xf numFmtId="3" fontId="41" fillId="2" borderId="46" xfId="0" applyNumberFormat="1" applyFont="1" applyFill="1" applyBorder="1" applyAlignment="1">
      <alignment horizontal="center" vertical="center"/>
    </xf>
    <xf numFmtId="3" fontId="41" fillId="2" borderId="47" xfId="0" applyNumberFormat="1" applyFont="1" applyFill="1" applyBorder="1" applyAlignment="1">
      <alignment horizontal="center" vertical="center"/>
    </xf>
    <xf numFmtId="3" fontId="41" fillId="2" borderId="48" xfId="0" applyNumberFormat="1" applyFont="1" applyFill="1" applyBorder="1" applyAlignment="1">
      <alignment horizontal="center" vertical="center"/>
    </xf>
    <xf numFmtId="3" fontId="41" fillId="2" borderId="49" xfId="0" applyNumberFormat="1" applyFont="1" applyFill="1" applyBorder="1" applyAlignment="1">
      <alignment horizontal="center" vertical="center"/>
    </xf>
    <xf numFmtId="3" fontId="41" fillId="2" borderId="50" xfId="0" applyNumberFormat="1" applyFont="1" applyFill="1" applyBorder="1" applyAlignment="1">
      <alignment horizontal="center" vertical="center"/>
    </xf>
    <xf numFmtId="0" fontId="41" fillId="2" borderId="50" xfId="0" applyFont="1" applyFill="1" applyBorder="1" applyAlignment="1">
      <alignment vertical="center"/>
    </xf>
    <xf numFmtId="0" fontId="44" fillId="2" borderId="51" xfId="0" applyFont="1" applyFill="1" applyBorder="1" applyAlignment="1">
      <alignment horizontal="center" vertical="center"/>
    </xf>
    <xf numFmtId="0" fontId="44" fillId="2" borderId="48" xfId="0" applyFont="1" applyFill="1" applyBorder="1" applyAlignment="1">
      <alignment horizontal="center" vertical="center"/>
    </xf>
    <xf numFmtId="3" fontId="44" fillId="2" borderId="52" xfId="0" applyNumberFormat="1" applyFont="1" applyFill="1" applyBorder="1" applyAlignment="1">
      <alignment horizontal="center" vertical="center"/>
    </xf>
    <xf numFmtId="3" fontId="44" fillId="2" borderId="14" xfId="0" applyNumberFormat="1" applyFont="1" applyFill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/>
    </xf>
    <xf numFmtId="3" fontId="44" fillId="2" borderId="13" xfId="0" applyNumberFormat="1" applyFont="1" applyFill="1" applyBorder="1" applyAlignment="1">
      <alignment horizontal="center" vertical="center"/>
    </xf>
    <xf numFmtId="3" fontId="44" fillId="2" borderId="15" xfId="0" applyNumberFormat="1" applyFont="1" applyFill="1" applyBorder="1" applyAlignment="1">
      <alignment horizontal="center" vertical="center"/>
    </xf>
    <xf numFmtId="3" fontId="44" fillId="2" borderId="27" xfId="0" applyNumberFormat="1" applyFont="1" applyFill="1" applyBorder="1" applyAlignment="1">
      <alignment horizontal="center" vertical="center"/>
    </xf>
    <xf numFmtId="3" fontId="44" fillId="2" borderId="29" xfId="0" applyNumberFormat="1" applyFont="1" applyFill="1" applyBorder="1" applyAlignment="1">
      <alignment horizontal="center" vertical="center"/>
    </xf>
    <xf numFmtId="3" fontId="44" fillId="2" borderId="20" xfId="0" applyNumberFormat="1" applyFont="1" applyFill="1" applyBorder="1" applyAlignment="1">
      <alignment horizontal="center" vertical="center"/>
    </xf>
    <xf numFmtId="3" fontId="44" fillId="2" borderId="14" xfId="36" applyNumberFormat="1" applyFont="1" applyFill="1" applyBorder="1" applyAlignment="1">
      <alignment horizontal="left" vertical="center" wrapText="1"/>
    </xf>
    <xf numFmtId="0" fontId="44" fillId="2" borderId="5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3" fontId="44" fillId="2" borderId="2" xfId="0" applyNumberFormat="1" applyFont="1" applyFill="1" applyBorder="1" applyAlignment="1">
      <alignment horizontal="center" vertical="center"/>
    </xf>
    <xf numFmtId="3" fontId="44" fillId="2" borderId="17" xfId="0" applyNumberFormat="1" applyFont="1" applyFill="1" applyBorder="1" applyAlignment="1">
      <alignment horizontal="center" vertical="center"/>
    </xf>
    <xf numFmtId="3" fontId="44" fillId="2" borderId="53" xfId="0" applyNumberFormat="1" applyFont="1" applyFill="1" applyBorder="1" applyAlignment="1">
      <alignment horizontal="center" vertical="center"/>
    </xf>
    <xf numFmtId="3" fontId="44" fillId="2" borderId="39" xfId="0" applyNumberFormat="1" applyFont="1" applyFill="1" applyBorder="1" applyAlignment="1">
      <alignment horizontal="center" vertical="center"/>
    </xf>
    <xf numFmtId="3" fontId="44" fillId="2" borderId="19" xfId="0" applyNumberFormat="1" applyFont="1" applyFill="1" applyBorder="1" applyAlignment="1">
      <alignment vertical="center" wrapText="1"/>
    </xf>
    <xf numFmtId="0" fontId="44" fillId="2" borderId="54" xfId="0" applyFont="1" applyFill="1" applyBorder="1" applyAlignment="1">
      <alignment horizontal="center" vertical="center"/>
    </xf>
    <xf numFmtId="4" fontId="44" fillId="2" borderId="14" xfId="36" applyNumberFormat="1" applyFont="1" applyFill="1" applyBorder="1" applyAlignment="1">
      <alignment horizontal="left" vertical="center" wrapText="1"/>
    </xf>
    <xf numFmtId="3" fontId="41" fillId="2" borderId="27" xfId="0" applyNumberFormat="1" applyFont="1" applyFill="1" applyBorder="1" applyAlignment="1">
      <alignment horizontal="center" vertical="center"/>
    </xf>
    <xf numFmtId="3" fontId="41" fillId="2" borderId="29" xfId="0" applyNumberFormat="1" applyFont="1" applyFill="1" applyBorder="1" applyAlignment="1">
      <alignment horizontal="center" vertical="center"/>
    </xf>
    <xf numFmtId="3" fontId="44" fillId="2" borderId="14" xfId="0" applyNumberFormat="1" applyFont="1" applyFill="1" applyBorder="1" applyAlignment="1">
      <alignment vertical="center" wrapText="1"/>
    </xf>
    <xf numFmtId="1" fontId="44" fillId="2" borderId="14" xfId="36" applyNumberFormat="1" applyFont="1" applyFill="1" applyBorder="1" applyAlignment="1">
      <alignment horizontal="left" vertical="center" wrapText="1"/>
    </xf>
    <xf numFmtId="3" fontId="44" fillId="2" borderId="14" xfId="6" applyNumberFormat="1" applyFont="1" applyFill="1" applyBorder="1" applyAlignment="1">
      <alignment horizontal="left" vertical="center" wrapText="1"/>
    </xf>
    <xf numFmtId="3" fontId="44" fillId="2" borderId="6" xfId="0" applyNumberFormat="1" applyFont="1" applyFill="1" applyBorder="1" applyAlignment="1">
      <alignment horizontal="center" vertical="center"/>
    </xf>
    <xf numFmtId="3" fontId="44" fillId="2" borderId="16" xfId="0" applyNumberFormat="1" applyFont="1" applyFill="1" applyBorder="1" applyAlignment="1">
      <alignment horizontal="center" vertical="center"/>
    </xf>
    <xf numFmtId="3" fontId="44" fillId="2" borderId="55" xfId="0" applyNumberFormat="1" applyFont="1" applyFill="1" applyBorder="1" applyAlignment="1">
      <alignment horizontal="center" vertical="center"/>
    </xf>
    <xf numFmtId="3" fontId="44" fillId="2" borderId="28" xfId="36" applyNumberFormat="1" applyFont="1" applyFill="1" applyBorder="1" applyAlignment="1">
      <alignment horizontal="left" vertical="center" wrapText="1"/>
    </xf>
    <xf numFmtId="0" fontId="44" fillId="2" borderId="37" xfId="0" applyFont="1" applyFill="1" applyBorder="1" applyAlignment="1">
      <alignment horizontal="center" vertical="center"/>
    </xf>
    <xf numFmtId="3" fontId="44" fillId="2" borderId="2" xfId="0" applyNumberFormat="1" applyFont="1" applyFill="1" applyBorder="1" applyAlignment="1">
      <alignment horizontal="center" vertical="center" wrapText="1" shrinkToFit="1"/>
    </xf>
    <xf numFmtId="3" fontId="44" fillId="2" borderId="17" xfId="0" applyNumberFormat="1" applyFont="1" applyFill="1" applyBorder="1" applyAlignment="1">
      <alignment horizontal="center" vertical="center" wrapText="1" shrinkToFit="1"/>
    </xf>
    <xf numFmtId="0" fontId="14" fillId="0" borderId="0" xfId="10" applyFont="1" applyFill="1" applyAlignment="1">
      <alignment horizontal="center" vertical="center"/>
    </xf>
    <xf numFmtId="0" fontId="14" fillId="2" borderId="0" xfId="10" applyFont="1" applyFill="1" applyAlignment="1">
      <alignment horizontal="left" vertical="center"/>
    </xf>
    <xf numFmtId="0" fontId="14" fillId="3" borderId="0" xfId="10" applyFont="1" applyFill="1" applyAlignment="1">
      <alignment horizontal="center" vertical="center"/>
    </xf>
    <xf numFmtId="3" fontId="14" fillId="2" borderId="0" xfId="10" applyNumberFormat="1" applyFont="1" applyFill="1" applyAlignment="1">
      <alignment vertical="center"/>
    </xf>
    <xf numFmtId="0" fontId="14" fillId="3" borderId="0" xfId="10" applyFont="1" applyFill="1" applyAlignment="1">
      <alignment horizontal="right" vertical="center"/>
    </xf>
    <xf numFmtId="0" fontId="14" fillId="3" borderId="0" xfId="10" applyNumberFormat="1" applyFont="1" applyFill="1" applyBorder="1" applyAlignment="1">
      <alignment horizontal="center" vertical="center" wrapText="1"/>
    </xf>
    <xf numFmtId="3" fontId="76" fillId="2" borderId="0" xfId="10" applyNumberFormat="1" applyFont="1" applyFill="1" applyBorder="1" applyAlignment="1">
      <alignment horizontal="right" vertical="center"/>
    </xf>
    <xf numFmtId="4" fontId="76" fillId="3" borderId="0" xfId="10" applyNumberFormat="1" applyFont="1" applyFill="1" applyBorder="1" applyAlignment="1">
      <alignment horizontal="right" vertical="center"/>
    </xf>
    <xf numFmtId="3" fontId="76" fillId="3" borderId="0" xfId="10" applyNumberFormat="1" applyFont="1" applyFill="1" applyBorder="1" applyAlignment="1">
      <alignment horizontal="right" vertical="center"/>
    </xf>
    <xf numFmtId="0" fontId="16" fillId="3" borderId="0" xfId="10" applyFont="1" applyFill="1" applyAlignment="1">
      <alignment horizontal="right" vertical="center"/>
    </xf>
    <xf numFmtId="3" fontId="14" fillId="2" borderId="1" xfId="10" applyNumberFormat="1" applyFont="1" applyFill="1" applyBorder="1" applyAlignment="1">
      <alignment horizontal="center" vertical="center" wrapText="1"/>
    </xf>
    <xf numFmtId="3" fontId="16" fillId="7" borderId="1" xfId="10" applyNumberFormat="1" applyFont="1" applyFill="1" applyBorder="1" applyAlignment="1">
      <alignment horizontal="right" vertical="center"/>
    </xf>
    <xf numFmtId="3" fontId="16" fillId="0" borderId="1" xfId="10" applyNumberFormat="1" applyFont="1" applyFill="1" applyBorder="1" applyAlignment="1">
      <alignment horizontal="right" vertical="center"/>
    </xf>
    <xf numFmtId="3" fontId="14" fillId="2" borderId="0" xfId="10" applyNumberFormat="1" applyFont="1" applyFill="1" applyAlignment="1">
      <alignment horizontal="right" vertical="center"/>
    </xf>
    <xf numFmtId="0" fontId="16" fillId="0" borderId="1" xfId="10" applyFont="1" applyBorder="1" applyAlignment="1">
      <alignment horizontal="center" vertical="center"/>
    </xf>
    <xf numFmtId="4" fontId="16" fillId="2" borderId="1" xfId="10" applyNumberFormat="1" applyFont="1" applyFill="1" applyBorder="1" applyAlignment="1">
      <alignment vertical="center" wrapText="1"/>
    </xf>
    <xf numFmtId="4" fontId="16" fillId="2" borderId="1" xfId="10" applyNumberFormat="1" applyFont="1" applyFill="1" applyBorder="1" applyAlignment="1">
      <alignment horizontal="center" vertical="center" wrapText="1"/>
    </xf>
    <xf numFmtId="3" fontId="14" fillId="2" borderId="1" xfId="10" applyNumberFormat="1" applyFont="1" applyFill="1" applyBorder="1" applyAlignment="1">
      <alignment vertical="center" wrapText="1"/>
    </xf>
    <xf numFmtId="0" fontId="16" fillId="2" borderId="0" xfId="10" applyFont="1" applyFill="1" applyAlignment="1">
      <alignment horizontal="right" vertical="center"/>
    </xf>
    <xf numFmtId="0" fontId="14" fillId="0" borderId="1" xfId="10" applyFont="1" applyBorder="1" applyAlignment="1">
      <alignment horizontal="center" vertical="center"/>
    </xf>
    <xf numFmtId="49" fontId="25" fillId="2" borderId="1" xfId="9" applyNumberFormat="1" applyFont="1" applyFill="1" applyBorder="1" applyAlignment="1">
      <alignment horizontal="center" vertical="center"/>
    </xf>
    <xf numFmtId="0" fontId="25" fillId="2" borderId="1" xfId="9" applyFont="1" applyFill="1" applyBorder="1" applyAlignment="1">
      <alignment horizontal="left" vertical="center" wrapText="1"/>
    </xf>
    <xf numFmtId="4" fontId="14" fillId="2" borderId="1" xfId="10" applyNumberFormat="1" applyFont="1" applyFill="1" applyBorder="1" applyAlignment="1">
      <alignment horizontal="center" vertical="center" wrapText="1"/>
    </xf>
    <xf numFmtId="3" fontId="14" fillId="0" borderId="1" xfId="10" applyNumberFormat="1" applyFont="1" applyFill="1" applyBorder="1" applyAlignment="1">
      <alignment vertical="center" wrapText="1"/>
    </xf>
    <xf numFmtId="0" fontId="14" fillId="2" borderId="0" xfId="10" applyFont="1" applyFill="1" applyAlignment="1">
      <alignment horizontal="right" vertical="center"/>
    </xf>
    <xf numFmtId="49" fontId="25" fillId="2" borderId="1" xfId="9" applyNumberFormat="1" applyFont="1" applyFill="1" applyBorder="1" applyAlignment="1">
      <alignment horizontal="center" vertical="center" wrapText="1"/>
    </xf>
    <xf numFmtId="0" fontId="49" fillId="2" borderId="1" xfId="9" applyFont="1" applyFill="1" applyBorder="1" applyAlignment="1">
      <alignment horizontal="left" vertical="center" wrapText="1"/>
    </xf>
    <xf numFmtId="0" fontId="25" fillId="2" borderId="1" xfId="9" applyFont="1" applyFill="1" applyBorder="1" applyAlignment="1">
      <alignment horizontal="center" vertical="center" wrapText="1"/>
    </xf>
    <xf numFmtId="165" fontId="14" fillId="2" borderId="0" xfId="10" applyNumberFormat="1" applyFont="1" applyFill="1" applyAlignment="1">
      <alignment horizontal="right" vertical="center"/>
    </xf>
    <xf numFmtId="4" fontId="14" fillId="3" borderId="0" xfId="10" applyNumberFormat="1" applyFont="1" applyFill="1" applyAlignment="1">
      <alignment horizontal="right" vertical="center"/>
    </xf>
    <xf numFmtId="3" fontId="14" fillId="3" borderId="0" xfId="10" applyNumberFormat="1" applyFont="1" applyFill="1" applyAlignment="1">
      <alignment horizontal="right" vertical="center"/>
    </xf>
    <xf numFmtId="167" fontId="14" fillId="2" borderId="0" xfId="10" applyNumberFormat="1" applyFont="1" applyFill="1" applyAlignment="1">
      <alignment horizontal="right" vertical="center"/>
    </xf>
    <xf numFmtId="0" fontId="15" fillId="3" borderId="0" xfId="10" applyNumberFormat="1" applyFont="1" applyFill="1" applyBorder="1" applyAlignment="1">
      <alignment horizontal="center" vertical="center" wrapText="1"/>
    </xf>
    <xf numFmtId="3" fontId="35" fillId="2" borderId="0" xfId="0" applyNumberFormat="1" applyFont="1" applyFill="1"/>
    <xf numFmtId="0" fontId="35" fillId="2" borderId="0" xfId="0" applyFont="1" applyFill="1"/>
    <xf numFmtId="3" fontId="45" fillId="2" borderId="0" xfId="0" applyNumberFormat="1" applyFont="1" applyFill="1"/>
    <xf numFmtId="0" fontId="45" fillId="2" borderId="0" xfId="0" applyFont="1" applyFill="1"/>
    <xf numFmtId="3" fontId="45" fillId="2" borderId="1" xfId="0" applyNumberFormat="1" applyFont="1" applyFill="1" applyBorder="1" applyAlignment="1">
      <alignment horizontal="center" vertical="center" wrapText="1"/>
    </xf>
    <xf numFmtId="3" fontId="7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49" fontId="45" fillId="2" borderId="1" xfId="9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 applyProtection="1">
      <alignment vertical="center" wrapText="1"/>
      <protection locked="0"/>
    </xf>
    <xf numFmtId="3" fontId="4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1" xfId="0" applyFont="1" applyFill="1" applyBorder="1"/>
    <xf numFmtId="3" fontId="4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5" fillId="2" borderId="1" xfId="9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 applyProtection="1">
      <alignment vertical="center"/>
      <protection locked="0"/>
    </xf>
    <xf numFmtId="3" fontId="4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4" fillId="2" borderId="1" xfId="9" applyNumberFormat="1" applyFont="1" applyFill="1" applyBorder="1" applyAlignment="1">
      <alignment horizontal="center" vertical="center" wrapText="1"/>
    </xf>
    <xf numFmtId="0" fontId="45" fillId="2" borderId="1" xfId="9" applyFont="1" applyFill="1" applyBorder="1" applyAlignment="1">
      <alignment horizontal="center" vertical="center" wrapText="1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7" fillId="2" borderId="1" xfId="0" applyFont="1" applyFill="1" applyBorder="1" applyAlignment="1" applyProtection="1">
      <alignment vertical="center"/>
      <protection locked="0"/>
    </xf>
    <xf numFmtId="0" fontId="45" fillId="0" borderId="1" xfId="0" applyFont="1" applyFill="1" applyBorder="1" applyAlignment="1" applyProtection="1">
      <alignment vertical="center" wrapText="1"/>
      <protection locked="0"/>
    </xf>
    <xf numFmtId="0" fontId="47" fillId="0" borderId="1" xfId="0" applyFont="1" applyFill="1" applyBorder="1" applyAlignment="1" applyProtection="1">
      <alignment vertical="center" wrapText="1"/>
      <protection locked="0"/>
    </xf>
    <xf numFmtId="4" fontId="14" fillId="2" borderId="0" xfId="5" applyNumberFormat="1" applyFont="1" applyFill="1" applyAlignment="1">
      <alignment horizontal="right" vertical="center"/>
    </xf>
    <xf numFmtId="4" fontId="44" fillId="2" borderId="0" xfId="5" applyNumberFormat="1" applyFont="1" applyFill="1" applyAlignment="1">
      <alignment horizontal="right" vertical="center"/>
    </xf>
    <xf numFmtId="3" fontId="14" fillId="2" borderId="1" xfId="5" applyNumberFormat="1" applyFont="1" applyFill="1" applyBorder="1" applyAlignment="1">
      <alignment horizontal="center" vertical="center"/>
    </xf>
    <xf numFmtId="3" fontId="25" fillId="2" borderId="1" xfId="3" applyNumberFormat="1" applyFont="1" applyFill="1" applyBorder="1" applyAlignment="1">
      <alignment horizontal="center" vertical="center" wrapText="1"/>
    </xf>
    <xf numFmtId="3" fontId="49" fillId="2" borderId="1" xfId="3" applyNumberFormat="1" applyFont="1" applyFill="1" applyBorder="1" applyAlignment="1">
      <alignment horizontal="left" vertical="center" wrapText="1"/>
    </xf>
    <xf numFmtId="3" fontId="49" fillId="2" borderId="1" xfId="3" applyNumberFormat="1" applyFont="1" applyFill="1" applyBorder="1" applyAlignment="1">
      <alignment horizontal="center" vertical="center" wrapText="1"/>
    </xf>
    <xf numFmtId="3" fontId="49" fillId="2" borderId="4" xfId="3" applyNumberFormat="1" applyFont="1" applyFill="1" applyBorder="1" applyAlignment="1">
      <alignment horizontal="left" vertical="center" wrapText="1"/>
    </xf>
    <xf numFmtId="3" fontId="25" fillId="2" borderId="1" xfId="3" applyNumberFormat="1" applyFont="1" applyFill="1" applyBorder="1" applyAlignment="1">
      <alignment horizontal="center" vertical="center"/>
    </xf>
    <xf numFmtId="3" fontId="25" fillId="2" borderId="4" xfId="3" applyNumberFormat="1" applyFont="1" applyFill="1" applyBorder="1" applyAlignment="1">
      <alignment horizontal="left" vertical="center" wrapText="1"/>
    </xf>
    <xf numFmtId="3" fontId="14" fillId="2" borderId="1" xfId="3" applyNumberFormat="1" applyFont="1" applyFill="1" applyBorder="1" applyAlignment="1">
      <alignment horizontal="center" vertical="center" wrapText="1"/>
    </xf>
    <xf numFmtId="3" fontId="14" fillId="2" borderId="4" xfId="3" applyNumberFormat="1" applyFont="1" applyFill="1" applyBorder="1" applyAlignment="1">
      <alignment horizontal="left" vertical="center" wrapText="1"/>
    </xf>
    <xf numFmtId="49" fontId="25" fillId="2" borderId="1" xfId="3" applyNumberFormat="1" applyFont="1" applyFill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left" vertical="center" wrapText="1"/>
    </xf>
    <xf numFmtId="3" fontId="25" fillId="2" borderId="1" xfId="5" applyNumberFormat="1" applyFont="1" applyFill="1" applyBorder="1" applyAlignment="1">
      <alignment horizontal="center" vertical="center" wrapText="1"/>
    </xf>
    <xf numFmtId="3" fontId="49" fillId="2" borderId="4" xfId="5" applyNumberFormat="1" applyFont="1" applyFill="1" applyBorder="1" applyAlignment="1">
      <alignment horizontal="left" vertical="center" wrapText="1"/>
    </xf>
    <xf numFmtId="3" fontId="25" fillId="2" borderId="2" xfId="3" applyNumberFormat="1" applyFont="1" applyFill="1" applyBorder="1" applyAlignment="1">
      <alignment horizontal="center" vertical="center"/>
    </xf>
    <xf numFmtId="3" fontId="25" fillId="2" borderId="41" xfId="3" applyNumberFormat="1" applyFont="1" applyFill="1" applyBorder="1" applyAlignment="1">
      <alignment horizontal="left" vertical="center" wrapText="1"/>
    </xf>
    <xf numFmtId="3" fontId="25" fillId="2" borderId="2" xfId="3" applyNumberFormat="1" applyFont="1" applyFill="1" applyBorder="1" applyAlignment="1">
      <alignment horizontal="center" vertical="center" wrapText="1"/>
    </xf>
    <xf numFmtId="3" fontId="49" fillId="2" borderId="41" xfId="3" applyNumberFormat="1" applyFont="1" applyFill="1" applyBorder="1" applyAlignment="1">
      <alignment horizontal="left" vertical="center" wrapText="1"/>
    </xf>
    <xf numFmtId="3" fontId="25" fillId="2" borderId="1" xfId="5" applyNumberFormat="1" applyFont="1" applyFill="1" applyBorder="1" applyAlignment="1">
      <alignment horizontal="center" vertical="center"/>
    </xf>
    <xf numFmtId="3" fontId="14" fillId="2" borderId="20" xfId="5" applyNumberFormat="1" applyFont="1" applyFill="1" applyBorder="1" applyAlignment="1">
      <alignment horizontal="center" vertical="center"/>
    </xf>
    <xf numFmtId="3" fontId="16" fillId="2" borderId="20" xfId="5" applyNumberFormat="1" applyFont="1" applyFill="1" applyBorder="1" applyAlignment="1">
      <alignment horizontal="center" vertical="center"/>
    </xf>
    <xf numFmtId="3" fontId="23" fillId="2" borderId="20" xfId="3" applyNumberFormat="1" applyFont="1" applyFill="1" applyBorder="1" applyAlignment="1">
      <alignment horizontal="center" vertical="center"/>
    </xf>
    <xf numFmtId="3" fontId="56" fillId="2" borderId="5" xfId="5" applyNumberFormat="1" applyFont="1" applyFill="1" applyBorder="1" applyAlignment="1" applyProtection="1">
      <alignment horizontal="left" vertical="center" wrapText="1"/>
      <protection locked="0"/>
    </xf>
    <xf numFmtId="3" fontId="16" fillId="2" borderId="1" xfId="5" applyNumberFormat="1" applyFont="1" applyFill="1" applyBorder="1" applyAlignment="1">
      <alignment horizontal="center" vertical="center"/>
    </xf>
    <xf numFmtId="3" fontId="16" fillId="2" borderId="0" xfId="5" applyNumberFormat="1" applyFont="1" applyFill="1" applyAlignment="1">
      <alignment horizontal="right" vertical="center"/>
    </xf>
    <xf numFmtId="3" fontId="16" fillId="2" borderId="5" xfId="5" applyNumberFormat="1" applyFont="1" applyFill="1" applyBorder="1" applyAlignment="1">
      <alignment vertical="center" wrapText="1"/>
    </xf>
    <xf numFmtId="3" fontId="16" fillId="2" borderId="1" xfId="5" applyNumberFormat="1" applyFont="1" applyFill="1" applyBorder="1" applyAlignment="1">
      <alignment horizontal="center" vertical="center" wrapText="1"/>
    </xf>
    <xf numFmtId="3" fontId="14" fillId="2" borderId="0" xfId="5" applyNumberFormat="1" applyFont="1" applyFill="1" applyAlignment="1">
      <alignment horizontal="right" vertical="center"/>
    </xf>
    <xf numFmtId="3" fontId="14" fillId="2" borderId="0" xfId="5" applyNumberFormat="1" applyFont="1" applyFill="1" applyAlignment="1">
      <alignment horizontal="center" vertical="center"/>
    </xf>
    <xf numFmtId="3" fontId="14" fillId="2" borderId="0" xfId="5" applyNumberFormat="1" applyFont="1" applyFill="1" applyAlignment="1">
      <alignment horizontal="left" vertical="center"/>
    </xf>
    <xf numFmtId="0" fontId="22" fillId="0" borderId="0" xfId="38" applyFont="1" applyFill="1" applyAlignment="1">
      <alignment vertical="center"/>
    </xf>
    <xf numFmtId="0" fontId="19" fillId="0" borderId="0" xfId="38" applyFont="1" applyFill="1" applyBorder="1" applyAlignment="1">
      <alignment horizontal="center" vertical="center" wrapText="1"/>
    </xf>
    <xf numFmtId="0" fontId="37" fillId="0" borderId="1" xfId="38" applyFont="1" applyFill="1" applyBorder="1" applyAlignment="1" applyProtection="1">
      <alignment horizontal="center" vertical="center" wrapText="1"/>
      <protection locked="0"/>
    </xf>
    <xf numFmtId="0" fontId="35" fillId="0" borderId="1" xfId="38" applyFont="1" applyFill="1" applyBorder="1" applyAlignment="1" applyProtection="1">
      <alignment horizontal="center" vertical="center" wrapText="1"/>
      <protection locked="0"/>
    </xf>
    <xf numFmtId="0" fontId="35" fillId="0" borderId="0" xfId="38" applyFont="1" applyFill="1" applyAlignment="1" applyProtection="1">
      <alignment vertical="center"/>
      <protection locked="0"/>
    </xf>
    <xf numFmtId="0" fontId="78" fillId="0" borderId="1" xfId="38" applyFont="1" applyFill="1" applyBorder="1" applyAlignment="1" applyProtection="1">
      <alignment horizontal="center" vertical="center" wrapText="1"/>
      <protection locked="0"/>
    </xf>
    <xf numFmtId="3" fontId="35" fillId="0" borderId="1" xfId="38" applyNumberFormat="1" applyFont="1" applyFill="1" applyBorder="1" applyAlignment="1" applyProtection="1">
      <alignment horizontal="center" vertical="center"/>
      <protection locked="0"/>
    </xf>
    <xf numFmtId="0" fontId="35" fillId="0" borderId="1" xfId="38" applyFont="1" applyFill="1" applyBorder="1" applyAlignment="1">
      <alignment vertical="center"/>
    </xf>
    <xf numFmtId="0" fontId="35" fillId="0" borderId="1" xfId="38" applyFont="1" applyBorder="1" applyAlignment="1">
      <alignment horizontal="center" vertical="center"/>
    </xf>
    <xf numFmtId="3" fontId="35" fillId="0" borderId="1" xfId="38" applyNumberFormat="1" applyFont="1" applyFill="1" applyBorder="1" applyAlignment="1">
      <alignment horizontal="center" vertical="center"/>
    </xf>
    <xf numFmtId="0" fontId="79" fillId="0" borderId="1" xfId="38" applyFont="1" applyFill="1" applyBorder="1" applyAlignment="1" applyProtection="1">
      <alignment horizontal="center" vertical="center" wrapText="1"/>
      <protection locked="0"/>
    </xf>
    <xf numFmtId="3" fontId="79" fillId="0" borderId="1" xfId="3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8" applyFont="1" applyFill="1" applyAlignment="1">
      <alignment vertical="center"/>
    </xf>
    <xf numFmtId="0" fontId="35" fillId="0" borderId="0" xfId="38" applyFont="1" applyFill="1" applyAlignment="1">
      <alignment vertical="center"/>
    </xf>
    <xf numFmtId="0" fontId="23" fillId="0" borderId="0" xfId="38" applyFont="1" applyFill="1" applyAlignment="1">
      <alignment vertical="center"/>
    </xf>
    <xf numFmtId="0" fontId="14" fillId="2" borderId="1" xfId="0" quotePrefix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45" fillId="0" borderId="1" xfId="8" applyFont="1" applyBorder="1" applyAlignment="1">
      <alignment horizontal="center"/>
    </xf>
    <xf numFmtId="0" fontId="50" fillId="2" borderId="1" xfId="0" quotePrefix="1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left" vertical="center"/>
    </xf>
    <xf numFmtId="0" fontId="22" fillId="0" borderId="1" xfId="8" applyFont="1" applyBorder="1" applyAlignment="1">
      <alignment horizontal="center"/>
    </xf>
    <xf numFmtId="3" fontId="22" fillId="0" borderId="0" xfId="8" applyNumberFormat="1" applyFont="1"/>
    <xf numFmtId="0" fontId="22" fillId="0" borderId="1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49" fontId="17" fillId="0" borderId="1" xfId="3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/>
    </xf>
    <xf numFmtId="4" fontId="17" fillId="0" borderId="20" xfId="3" applyNumberFormat="1" applyFont="1" applyFill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3" fontId="17" fillId="0" borderId="21" xfId="0" applyNumberFormat="1" applyFont="1" applyBorder="1" applyAlignment="1">
      <alignment horizontal="center" vertical="center"/>
    </xf>
    <xf numFmtId="0" fontId="17" fillId="2" borderId="22" xfId="0" quotePrefix="1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left" vertical="center"/>
    </xf>
    <xf numFmtId="3" fontId="27" fillId="0" borderId="21" xfId="0" applyNumberFormat="1" applyFon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>
      <alignment horizontal="center"/>
    </xf>
    <xf numFmtId="3" fontId="27" fillId="0" borderId="24" xfId="3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26" fillId="0" borderId="55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0" fontId="26" fillId="0" borderId="4" xfId="3" applyFont="1" applyFill="1" applyBorder="1" applyAlignment="1">
      <alignment horizontal="left" vertical="center" wrapText="1"/>
    </xf>
    <xf numFmtId="0" fontId="17" fillId="0" borderId="4" xfId="6" applyFont="1" applyFill="1" applyBorder="1" applyAlignment="1">
      <alignment horizontal="left" vertical="center" wrapText="1"/>
    </xf>
    <xf numFmtId="3" fontId="18" fillId="0" borderId="4" xfId="0" applyNumberFormat="1" applyFont="1" applyFill="1" applyBorder="1" applyAlignment="1">
      <alignment horizontal="left" vertical="center" wrapText="1"/>
    </xf>
    <xf numFmtId="3" fontId="17" fillId="0" borderId="36" xfId="0" applyNumberFormat="1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61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3" fontId="26" fillId="0" borderId="22" xfId="0" applyNumberFormat="1" applyFont="1" applyFill="1" applyBorder="1" applyAlignment="1">
      <alignment horizontal="center"/>
    </xf>
    <xf numFmtId="3" fontId="26" fillId="0" borderId="25" xfId="0" applyNumberFormat="1" applyFont="1" applyFill="1" applyBorder="1" applyAlignment="1">
      <alignment horizontal="center"/>
    </xf>
    <xf numFmtId="4" fontId="14" fillId="0" borderId="24" xfId="3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3" fontId="17" fillId="0" borderId="39" xfId="3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horizontal="center" vertical="center"/>
    </xf>
    <xf numFmtId="0" fontId="25" fillId="2" borderId="0" xfId="4" applyFont="1" applyFill="1" applyAlignment="1">
      <alignment horizontal="left" vertical="center"/>
    </xf>
    <xf numFmtId="3" fontId="25" fillId="3" borderId="0" xfId="4" applyNumberFormat="1" applyFont="1" applyFill="1" applyAlignment="1">
      <alignment horizontal="right" vertical="center"/>
    </xf>
    <xf numFmtId="0" fontId="25" fillId="3" borderId="0" xfId="4" applyFont="1" applyFill="1" applyAlignment="1">
      <alignment horizontal="right" vertical="center"/>
    </xf>
    <xf numFmtId="0" fontId="25" fillId="3" borderId="0" xfId="4" applyNumberFormat="1" applyFont="1" applyFill="1" applyBorder="1" applyAlignment="1">
      <alignment horizontal="center" vertical="center" wrapText="1"/>
    </xf>
    <xf numFmtId="0" fontId="56" fillId="3" borderId="0" xfId="4" applyFont="1" applyFill="1" applyAlignment="1">
      <alignment horizontal="right" vertical="center"/>
    </xf>
    <xf numFmtId="3" fontId="56" fillId="3" borderId="0" xfId="4" applyNumberFormat="1" applyFont="1" applyFill="1" applyAlignment="1">
      <alignment horizontal="right" vertical="center"/>
    </xf>
    <xf numFmtId="0" fontId="56" fillId="0" borderId="1" xfId="4" applyFont="1" applyBorder="1" applyAlignment="1">
      <alignment horizontal="center" vertical="center"/>
    </xf>
    <xf numFmtId="4" fontId="56" fillId="2" borderId="1" xfId="4" applyNumberFormat="1" applyFont="1" applyFill="1" applyBorder="1" applyAlignment="1">
      <alignment vertical="center" wrapText="1"/>
    </xf>
    <xf numFmtId="3" fontId="25" fillId="2" borderId="1" xfId="4" applyNumberFormat="1" applyFont="1" applyFill="1" applyBorder="1" applyAlignment="1">
      <alignment horizontal="right" vertical="center"/>
    </xf>
    <xf numFmtId="0" fontId="56" fillId="2" borderId="0" xfId="4" applyFont="1" applyFill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3" fontId="25" fillId="2" borderId="1" xfId="5" applyNumberFormat="1" applyFont="1" applyFill="1" applyBorder="1" applyAlignment="1">
      <alignment horizontal="right" vertical="center"/>
    </xf>
    <xf numFmtId="0" fontId="25" fillId="2" borderId="0" xfId="4" applyFont="1" applyFill="1" applyAlignment="1">
      <alignment horizontal="right" vertical="center"/>
    </xf>
    <xf numFmtId="0" fontId="25" fillId="2" borderId="1" xfId="3" applyFont="1" applyFill="1" applyBorder="1" applyAlignment="1">
      <alignment horizontal="center" vertical="center" wrapText="1"/>
    </xf>
    <xf numFmtId="49" fontId="25" fillId="2" borderId="1" xfId="3" applyNumberFormat="1" applyFont="1" applyFill="1" applyBorder="1" applyAlignment="1">
      <alignment horizontal="center" vertical="center"/>
    </xf>
    <xf numFmtId="3" fontId="25" fillId="0" borderId="0" xfId="4" applyNumberFormat="1" applyFont="1" applyFill="1" applyAlignment="1">
      <alignment horizontal="right" vertical="center"/>
    </xf>
    <xf numFmtId="0" fontId="25" fillId="0" borderId="0" xfId="4" applyFont="1" applyFill="1" applyAlignment="1">
      <alignment horizontal="right" vertical="center"/>
    </xf>
    <xf numFmtId="49" fontId="25" fillId="2" borderId="1" xfId="4" applyNumberFormat="1" applyFont="1" applyFill="1" applyBorder="1" applyAlignment="1">
      <alignment horizontal="center" vertical="center" wrapText="1"/>
    </xf>
    <xf numFmtId="0" fontId="25" fillId="2" borderId="1" xfId="4" applyFont="1" applyFill="1" applyBorder="1" applyAlignment="1">
      <alignment horizontal="left" vertical="center" wrapText="1"/>
    </xf>
    <xf numFmtId="3" fontId="56" fillId="2" borderId="1" xfId="4" applyNumberFormat="1" applyFont="1" applyFill="1" applyBorder="1" applyAlignment="1">
      <alignment horizontal="right" vertical="center"/>
    </xf>
    <xf numFmtId="3" fontId="56" fillId="2" borderId="1" xfId="5" applyNumberFormat="1" applyFont="1" applyFill="1" applyBorder="1" applyAlignment="1">
      <alignment horizontal="right" vertical="center"/>
    </xf>
    <xf numFmtId="0" fontId="25" fillId="2" borderId="1" xfId="6" applyFont="1" applyFill="1" applyBorder="1" applyAlignment="1">
      <alignment horizontal="left" vertical="center" wrapText="1"/>
    </xf>
    <xf numFmtId="4" fontId="25" fillId="3" borderId="0" xfId="4" applyNumberFormat="1" applyFont="1" applyFill="1" applyAlignment="1">
      <alignment horizontal="right" vertical="center"/>
    </xf>
    <xf numFmtId="0" fontId="16" fillId="5" borderId="4" xfId="8" applyFont="1" applyFill="1" applyBorder="1" applyAlignment="1" applyProtection="1">
      <alignment horizontal="center" vertical="center" wrapText="1"/>
      <protection locked="0"/>
    </xf>
    <xf numFmtId="0" fontId="16" fillId="6" borderId="4" xfId="8" applyFont="1" applyFill="1" applyBorder="1" applyAlignment="1" applyProtection="1">
      <alignment horizontal="center" vertical="center" wrapText="1"/>
      <protection locked="0"/>
    </xf>
    <xf numFmtId="0" fontId="16" fillId="5" borderId="1" xfId="8" applyFont="1" applyFill="1" applyBorder="1" applyAlignment="1" applyProtection="1">
      <alignment horizontal="center" vertical="center" wrapText="1"/>
      <protection locked="0"/>
    </xf>
    <xf numFmtId="0" fontId="14" fillId="0" borderId="1" xfId="8" applyFont="1" applyFill="1" applyBorder="1" applyAlignment="1" applyProtection="1">
      <alignment horizontal="center" vertical="center" wrapText="1"/>
      <protection locked="0"/>
    </xf>
    <xf numFmtId="0" fontId="14" fillId="2" borderId="4" xfId="8" applyFont="1" applyFill="1" applyBorder="1" applyAlignment="1" applyProtection="1">
      <alignment horizontal="center" vertical="center" wrapText="1"/>
      <protection locked="0"/>
    </xf>
    <xf numFmtId="0" fontId="14" fillId="2" borderId="2" xfId="8" applyFont="1" applyFill="1" applyBorder="1" applyAlignment="1" applyProtection="1">
      <alignment horizontal="center" vertical="center" wrapText="1"/>
      <protection locked="0"/>
    </xf>
    <xf numFmtId="0" fontId="26" fillId="2" borderId="0" xfId="8" applyFont="1" applyFill="1" applyAlignment="1">
      <alignment horizontal="center" vertical="center"/>
    </xf>
    <xf numFmtId="0" fontId="15" fillId="2" borderId="0" xfId="8" applyFont="1" applyFill="1" applyAlignment="1">
      <alignment horizontal="center" vertical="center"/>
    </xf>
    <xf numFmtId="3" fontId="25" fillId="2" borderId="1" xfId="4" applyNumberFormat="1" applyFont="1" applyFill="1" applyBorder="1" applyAlignment="1">
      <alignment horizontal="center" vertical="center" wrapText="1"/>
    </xf>
    <xf numFmtId="3" fontId="56" fillId="8" borderId="1" xfId="4" applyNumberFormat="1" applyFont="1" applyFill="1" applyBorder="1" applyAlignment="1">
      <alignment horizontal="right" vertical="center"/>
    </xf>
    <xf numFmtId="3" fontId="16" fillId="2" borderId="5" xfId="5" applyNumberFormat="1" applyFont="1" applyFill="1" applyBorder="1" applyAlignment="1">
      <alignment horizontal="center" vertical="center"/>
    </xf>
    <xf numFmtId="3" fontId="14" fillId="2" borderId="20" xfId="37" applyNumberFormat="1" applyFont="1" applyFill="1" applyBorder="1" applyAlignment="1">
      <alignment horizontal="center" vertical="center" wrapText="1"/>
    </xf>
    <xf numFmtId="3" fontId="14" fillId="2" borderId="1" xfId="37" applyNumberFormat="1" applyFont="1" applyFill="1" applyBorder="1" applyAlignment="1">
      <alignment horizontal="center" vertical="center" wrapText="1"/>
    </xf>
    <xf numFmtId="0" fontId="41" fillId="2" borderId="4" xfId="8" applyFont="1" applyFill="1" applyBorder="1" applyAlignment="1" applyProtection="1">
      <alignment horizontal="center" vertical="center" wrapText="1"/>
      <protection locked="0"/>
    </xf>
    <xf numFmtId="0" fontId="47" fillId="2" borderId="4" xfId="8" applyFont="1" applyFill="1" applyBorder="1" applyAlignment="1" applyProtection="1">
      <alignment horizontal="center" vertical="center" wrapText="1"/>
      <protection locked="0"/>
    </xf>
    <xf numFmtId="0" fontId="41" fillId="2" borderId="1" xfId="8" applyFont="1" applyFill="1" applyBorder="1" applyAlignment="1" applyProtection="1">
      <alignment horizontal="center" vertical="center" wrapText="1"/>
      <protection locked="0"/>
    </xf>
    <xf numFmtId="3" fontId="14" fillId="2" borderId="1" xfId="3" applyNumberFormat="1" applyFont="1" applyFill="1" applyBorder="1" applyAlignment="1">
      <alignment horizontal="left" vertical="center" wrapText="1"/>
    </xf>
    <xf numFmtId="3" fontId="16" fillId="2" borderId="1" xfId="3" applyNumberFormat="1" applyFont="1" applyFill="1" applyBorder="1" applyAlignment="1">
      <alignment horizontal="left" vertical="center" wrapText="1"/>
    </xf>
    <xf numFmtId="3" fontId="17" fillId="2" borderId="1" xfId="3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left" vertical="center" wrapText="1"/>
    </xf>
    <xf numFmtId="164" fontId="17" fillId="2" borderId="1" xfId="3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left" vertical="center" wrapText="1"/>
    </xf>
    <xf numFmtId="3" fontId="17" fillId="2" borderId="2" xfId="3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3" fontId="16" fillId="2" borderId="5" xfId="5" applyNumberFormat="1" applyFont="1" applyFill="1" applyBorder="1" applyAlignment="1">
      <alignment horizontal="right" vertical="center"/>
    </xf>
    <xf numFmtId="49" fontId="17" fillId="0" borderId="1" xfId="3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3" fontId="80" fillId="0" borderId="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quotePrefix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/>
    </xf>
    <xf numFmtId="0" fontId="2" fillId="0" borderId="0" xfId="1" applyFont="1" applyFill="1" applyProtection="1"/>
    <xf numFmtId="3" fontId="3" fillId="2" borderId="1" xfId="1" applyNumberFormat="1" applyFont="1" applyFill="1" applyBorder="1" applyProtection="1"/>
    <xf numFmtId="3" fontId="4" fillId="2" borderId="1" xfId="1" applyNumberFormat="1" applyFont="1" applyFill="1" applyBorder="1" applyProtection="1"/>
    <xf numFmtId="0" fontId="50" fillId="2" borderId="1" xfId="28" applyFont="1" applyFill="1" applyBorder="1" applyAlignment="1">
      <alignment horizontal="center" vertical="center" wrapText="1"/>
    </xf>
    <xf numFmtId="49" fontId="50" fillId="2" borderId="6" xfId="28" applyNumberFormat="1" applyFont="1" applyFill="1" applyBorder="1" applyAlignment="1">
      <alignment horizontal="center" vertical="center" wrapText="1"/>
    </xf>
    <xf numFmtId="3" fontId="17" fillId="2" borderId="1" xfId="28" applyNumberFormat="1" applyFont="1" applyFill="1" applyBorder="1" applyAlignment="1">
      <alignment horizontal="center" vertical="center" wrapText="1"/>
    </xf>
    <xf numFmtId="0" fontId="67" fillId="2" borderId="1" xfId="31" applyFont="1" applyFill="1" applyBorder="1" applyAlignment="1">
      <alignment horizontal="center" vertical="center" wrapText="1"/>
    </xf>
    <xf numFmtId="0" fontId="70" fillId="2" borderId="1" xfId="31" applyFont="1" applyFill="1" applyBorder="1" applyAlignment="1">
      <alignment horizontal="center" vertical="center" wrapText="1"/>
    </xf>
    <xf numFmtId="3" fontId="25" fillId="2" borderId="1" xfId="24" applyNumberFormat="1" applyFont="1" applyFill="1" applyBorder="1" applyAlignment="1">
      <alignment horizontal="center"/>
    </xf>
    <xf numFmtId="3" fontId="38" fillId="2" borderId="1" xfId="24" applyNumberFormat="1" applyFont="1" applyFill="1" applyBorder="1" applyAlignment="1">
      <alignment horizontal="center" vertical="center" wrapText="1"/>
    </xf>
    <xf numFmtId="0" fontId="38" fillId="0" borderId="6" xfId="19" applyFont="1" applyFill="1" applyBorder="1" applyAlignment="1">
      <alignment horizontal="center" vertical="center" wrapText="1"/>
    </xf>
    <xf numFmtId="0" fontId="25" fillId="0" borderId="2" xfId="19" applyFont="1" applyFill="1" applyBorder="1" applyAlignment="1">
      <alignment horizontal="center" vertical="center" wrapText="1"/>
    </xf>
    <xf numFmtId="0" fontId="25" fillId="0" borderId="6" xfId="19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3" fontId="28" fillId="2" borderId="0" xfId="28" applyNumberFormat="1" applyFont="1" applyFill="1" applyBorder="1" applyAlignment="1">
      <alignment horizontal="center" vertical="center"/>
    </xf>
    <xf numFmtId="0" fontId="63" fillId="2" borderId="62" xfId="31" applyFont="1" applyFill="1" applyBorder="1" applyAlignment="1">
      <alignment vertical="center"/>
    </xf>
    <xf numFmtId="3" fontId="65" fillId="2" borderId="13" xfId="31" applyNumberFormat="1" applyFont="1" applyFill="1" applyBorder="1" applyAlignment="1">
      <alignment horizontal="center" vertical="center" wrapText="1"/>
    </xf>
    <xf numFmtId="3" fontId="26" fillId="2" borderId="29" xfId="31" applyNumberFormat="1" applyFont="1" applyFill="1" applyBorder="1" applyAlignment="1">
      <alignment horizontal="center" vertical="center" wrapText="1"/>
    </xf>
    <xf numFmtId="3" fontId="72" fillId="2" borderId="6" xfId="31" applyNumberFormat="1" applyFont="1" applyFill="1" applyBorder="1" applyAlignment="1">
      <alignment horizontal="center" vertical="center" wrapText="1"/>
    </xf>
    <xf numFmtId="3" fontId="72" fillId="2" borderId="28" xfId="31" applyNumberFormat="1" applyFont="1" applyFill="1" applyBorder="1" applyAlignment="1">
      <alignment horizontal="center" vertical="center"/>
    </xf>
    <xf numFmtId="3" fontId="16" fillId="2" borderId="16" xfId="31" applyNumberFormat="1" applyFont="1" applyFill="1" applyBorder="1" applyAlignment="1">
      <alignment horizontal="center" vertical="center" wrapText="1"/>
    </xf>
    <xf numFmtId="3" fontId="16" fillId="2" borderId="6" xfId="31" applyNumberFormat="1" applyFont="1" applyFill="1" applyBorder="1" applyAlignment="1">
      <alignment horizontal="center" vertical="center" wrapText="1"/>
    </xf>
    <xf numFmtId="3" fontId="72" fillId="2" borderId="28" xfId="31" applyNumberFormat="1" applyFont="1" applyFill="1" applyBorder="1" applyAlignment="1">
      <alignment horizontal="center" vertical="center" wrapText="1"/>
    </xf>
    <xf numFmtId="3" fontId="73" fillId="2" borderId="16" xfId="31" applyNumberFormat="1" applyFont="1" applyFill="1" applyBorder="1" applyAlignment="1">
      <alignment horizontal="center" vertical="center" wrapText="1"/>
    </xf>
    <xf numFmtId="3" fontId="73" fillId="2" borderId="6" xfId="31" applyNumberFormat="1" applyFont="1" applyFill="1" applyBorder="1" applyAlignment="1">
      <alignment horizontal="center" vertical="center" wrapText="1"/>
    </xf>
    <xf numFmtId="3" fontId="73" fillId="2" borderId="14" xfId="31" applyNumberFormat="1" applyFont="1" applyFill="1" applyBorder="1" applyAlignment="1">
      <alignment horizontal="center" vertical="center" wrapText="1"/>
    </xf>
    <xf numFmtId="0" fontId="65" fillId="2" borderId="13" xfId="31" applyFont="1" applyFill="1" applyBorder="1" applyAlignment="1">
      <alignment horizontal="center" vertical="center"/>
    </xf>
    <xf numFmtId="3" fontId="65" fillId="2" borderId="6" xfId="31" applyNumberFormat="1" applyFont="1" applyFill="1" applyBorder="1" applyAlignment="1">
      <alignment horizontal="center" vertical="center" wrapText="1"/>
    </xf>
    <xf numFmtId="3" fontId="65" fillId="2" borderId="27" xfId="31" applyNumberFormat="1" applyFont="1" applyFill="1" applyBorder="1" applyAlignment="1">
      <alignment horizontal="center" vertical="center"/>
    </xf>
    <xf numFmtId="3" fontId="65" fillId="2" borderId="29" xfId="31" applyNumberFormat="1" applyFont="1" applyFill="1" applyBorder="1" applyAlignment="1">
      <alignment horizontal="center" vertical="center" wrapText="1"/>
    </xf>
    <xf numFmtId="3" fontId="65" fillId="2" borderId="27" xfId="31" applyNumberFormat="1" applyFont="1" applyFill="1" applyBorder="1" applyAlignment="1">
      <alignment horizontal="center" vertical="center" wrapText="1"/>
    </xf>
    <xf numFmtId="3" fontId="66" fillId="2" borderId="14" xfId="31" applyNumberFormat="1" applyFont="1" applyFill="1" applyBorder="1" applyAlignment="1">
      <alignment horizontal="center" vertical="center" wrapText="1"/>
    </xf>
    <xf numFmtId="3" fontId="66" fillId="2" borderId="28" xfId="31" applyNumberFormat="1" applyFont="1" applyFill="1" applyBorder="1" applyAlignment="1">
      <alignment horizontal="center" vertical="center" wrapText="1"/>
    </xf>
    <xf numFmtId="0" fontId="65" fillId="2" borderId="29" xfId="31" applyFont="1" applyFill="1" applyBorder="1" applyAlignment="1">
      <alignment horizontal="left" vertical="center" wrapText="1"/>
    </xf>
    <xf numFmtId="166" fontId="65" fillId="2" borderId="29" xfId="31" applyNumberFormat="1" applyFont="1" applyFill="1" applyBorder="1" applyAlignment="1">
      <alignment horizontal="left" vertical="center" wrapText="1"/>
    </xf>
    <xf numFmtId="0" fontId="65" fillId="2" borderId="0" xfId="31" applyFont="1" applyFill="1" applyBorder="1" applyAlignment="1">
      <alignment horizontal="left" vertical="center" wrapText="1"/>
    </xf>
    <xf numFmtId="0" fontId="65" fillId="2" borderId="29" xfId="31" applyFont="1" applyFill="1" applyBorder="1" applyAlignment="1">
      <alignment horizontal="left" vertical="center"/>
    </xf>
    <xf numFmtId="0" fontId="14" fillId="2" borderId="1" xfId="16" applyFont="1" applyFill="1" applyBorder="1" applyAlignment="1">
      <alignment horizontal="left" vertical="center"/>
    </xf>
    <xf numFmtId="0" fontId="14" fillId="2" borderId="1" xfId="16" quotePrefix="1" applyFont="1" applyFill="1" applyBorder="1" applyAlignment="1">
      <alignment horizontal="center" vertical="center"/>
    </xf>
    <xf numFmtId="0" fontId="14" fillId="2" borderId="1" xfId="19" quotePrefix="1" applyFont="1" applyFill="1" applyBorder="1" applyAlignment="1">
      <alignment horizontal="center" vertical="center"/>
    </xf>
    <xf numFmtId="0" fontId="14" fillId="2" borderId="1" xfId="19" applyFont="1" applyFill="1" applyBorder="1" applyAlignment="1">
      <alignment horizontal="left" vertical="center"/>
    </xf>
    <xf numFmtId="0" fontId="14" fillId="2" borderId="1" xfId="18" quotePrefix="1" applyFont="1" applyFill="1" applyBorder="1" applyAlignment="1">
      <alignment horizontal="center" vertical="center"/>
    </xf>
    <xf numFmtId="0" fontId="14" fillId="2" borderId="1" xfId="18" applyFont="1" applyFill="1" applyBorder="1" applyAlignment="1">
      <alignment horizontal="left" vertical="center"/>
    </xf>
    <xf numFmtId="0" fontId="15" fillId="2" borderId="0" xfId="14" applyFont="1" applyFill="1" applyBorder="1" applyAlignment="1">
      <alignment horizontal="center" vertical="center" wrapText="1"/>
    </xf>
    <xf numFmtId="0" fontId="17" fillId="2" borderId="1" xfId="14" applyFont="1" applyFill="1" applyBorder="1" applyAlignment="1">
      <alignment horizontal="center" vertical="center"/>
    </xf>
    <xf numFmtId="0" fontId="17" fillId="2" borderId="1" xfId="14" applyFont="1" applyFill="1" applyBorder="1" applyAlignment="1">
      <alignment horizontal="center" vertical="center" wrapText="1"/>
    </xf>
    <xf numFmtId="0" fontId="14" fillId="2" borderId="1" xfId="14" applyFont="1" applyFill="1" applyBorder="1" applyAlignment="1">
      <alignment horizontal="center" vertical="center" wrapText="1"/>
    </xf>
    <xf numFmtId="3" fontId="14" fillId="2" borderId="1" xfId="14" applyNumberFormat="1" applyFont="1" applyFill="1" applyBorder="1" applyAlignment="1">
      <alignment horizontal="center" vertical="center" wrapText="1"/>
    </xf>
    <xf numFmtId="3" fontId="14" fillId="2" borderId="4" xfId="14" applyNumberFormat="1" applyFont="1" applyFill="1" applyBorder="1" applyAlignment="1">
      <alignment horizontal="center" vertical="center" wrapText="1"/>
    </xf>
    <xf numFmtId="3" fontId="14" fillId="2" borderId="5" xfId="14" applyNumberFormat="1" applyFont="1" applyFill="1" applyBorder="1" applyAlignment="1">
      <alignment horizontal="center" vertical="center" wrapText="1"/>
    </xf>
    <xf numFmtId="3" fontId="14" fillId="2" borderId="2" xfId="14" applyNumberFormat="1" applyFont="1" applyFill="1" applyBorder="1" applyAlignment="1">
      <alignment horizontal="center" vertical="center" wrapText="1"/>
    </xf>
    <xf numFmtId="3" fontId="14" fillId="2" borderId="3" xfId="14" applyNumberFormat="1" applyFont="1" applyFill="1" applyBorder="1" applyAlignment="1">
      <alignment horizontal="center" vertical="center" wrapText="1"/>
    </xf>
    <xf numFmtId="3" fontId="14" fillId="2" borderId="6" xfId="14" applyNumberFormat="1" applyFont="1" applyFill="1" applyBorder="1" applyAlignment="1">
      <alignment horizontal="center" vertical="center" wrapText="1"/>
    </xf>
    <xf numFmtId="0" fontId="16" fillId="2" borderId="2" xfId="8" applyFont="1" applyFill="1" applyBorder="1" applyAlignment="1" applyProtection="1">
      <alignment horizontal="center" vertical="center" wrapText="1"/>
      <protection locked="0"/>
    </xf>
    <xf numFmtId="0" fontId="16" fillId="2" borderId="3" xfId="8" applyFont="1" applyFill="1" applyBorder="1" applyAlignment="1" applyProtection="1">
      <alignment horizontal="center" vertical="center" wrapText="1"/>
      <protection locked="0"/>
    </xf>
    <xf numFmtId="0" fontId="26" fillId="0" borderId="37" xfId="8" applyFont="1" applyBorder="1" applyAlignment="1">
      <alignment horizontal="center" vertical="center" wrapText="1"/>
    </xf>
    <xf numFmtId="3" fontId="14" fillId="2" borderId="2" xfId="5" applyNumberFormat="1" applyFont="1" applyFill="1" applyBorder="1" applyAlignment="1">
      <alignment horizontal="center" vertical="center"/>
    </xf>
    <xf numFmtId="3" fontId="14" fillId="2" borderId="3" xfId="5" applyNumberFormat="1" applyFont="1" applyFill="1" applyBorder="1" applyAlignment="1">
      <alignment horizontal="center" vertical="center"/>
    </xf>
    <xf numFmtId="3" fontId="14" fillId="2" borderId="6" xfId="5" applyNumberFormat="1" applyFont="1" applyFill="1" applyBorder="1" applyAlignment="1">
      <alignment horizontal="center" vertical="center"/>
    </xf>
    <xf numFmtId="3" fontId="25" fillId="2" borderId="2" xfId="3" applyNumberFormat="1" applyFont="1" applyFill="1" applyBorder="1" applyAlignment="1">
      <alignment horizontal="center" vertical="center" wrapText="1"/>
    </xf>
    <xf numFmtId="3" fontId="25" fillId="2" borderId="3" xfId="3" applyNumberFormat="1" applyFont="1" applyFill="1" applyBorder="1" applyAlignment="1">
      <alignment horizontal="center" vertical="center" wrapText="1"/>
    </xf>
    <xf numFmtId="3" fontId="25" fillId="2" borderId="6" xfId="3" applyNumberFormat="1" applyFont="1" applyFill="1" applyBorder="1" applyAlignment="1">
      <alignment horizontal="center" vertical="center" wrapText="1"/>
    </xf>
    <xf numFmtId="3" fontId="16" fillId="2" borderId="5" xfId="5" applyNumberFormat="1" applyFont="1" applyFill="1" applyBorder="1" applyAlignment="1">
      <alignment horizontal="center" vertical="center"/>
    </xf>
    <xf numFmtId="3" fontId="15" fillId="2" borderId="0" xfId="5" applyNumberFormat="1" applyFont="1" applyFill="1" applyAlignment="1">
      <alignment horizontal="center" vertical="center" wrapText="1"/>
    </xf>
    <xf numFmtId="3" fontId="15" fillId="2" borderId="0" xfId="5" applyNumberFormat="1" applyFont="1" applyFill="1" applyBorder="1" applyAlignment="1">
      <alignment horizontal="center" vertical="center" wrapText="1"/>
    </xf>
    <xf numFmtId="3" fontId="44" fillId="2" borderId="2" xfId="5" applyNumberFormat="1" applyFont="1" applyFill="1" applyBorder="1" applyAlignment="1">
      <alignment horizontal="center" vertical="center" wrapText="1"/>
    </xf>
    <xf numFmtId="3" fontId="44" fillId="2" borderId="6" xfId="5" applyNumberFormat="1" applyFont="1" applyFill="1" applyBorder="1" applyAlignment="1">
      <alignment horizontal="center" vertical="center" wrapText="1"/>
    </xf>
    <xf numFmtId="3" fontId="44" fillId="2" borderId="1" xfId="5" applyNumberFormat="1" applyFont="1" applyFill="1" applyBorder="1" applyAlignment="1">
      <alignment horizontal="center" vertical="center" wrapText="1"/>
    </xf>
    <xf numFmtId="3" fontId="14" fillId="2" borderId="1" xfId="5" applyNumberFormat="1" applyFont="1" applyFill="1" applyBorder="1" applyAlignment="1">
      <alignment horizontal="center" vertical="center" wrapText="1"/>
    </xf>
    <xf numFmtId="3" fontId="14" fillId="2" borderId="1" xfId="37" applyNumberFormat="1" applyFont="1" applyFill="1" applyBorder="1" applyAlignment="1">
      <alignment horizontal="center" vertical="center" wrapText="1"/>
    </xf>
    <xf numFmtId="0" fontId="19" fillId="0" borderId="0" xfId="38" applyFont="1" applyFill="1" applyBorder="1" applyAlignment="1">
      <alignment horizontal="center" vertical="center" wrapText="1"/>
    </xf>
    <xf numFmtId="3" fontId="77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7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77" fillId="2" borderId="2" xfId="0" applyNumberFormat="1" applyFont="1" applyFill="1" applyBorder="1" applyAlignment="1">
      <alignment horizontal="center" vertical="center" wrapText="1"/>
    </xf>
    <xf numFmtId="3" fontId="77" fillId="2" borderId="6" xfId="0" applyNumberFormat="1" applyFont="1" applyFill="1" applyBorder="1" applyAlignment="1">
      <alignment horizontal="center" vertical="center" wrapText="1"/>
    </xf>
    <xf numFmtId="3" fontId="7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center" vertical="center"/>
    </xf>
    <xf numFmtId="0" fontId="45" fillId="2" borderId="4" xfId="0" applyFont="1" applyFill="1" applyBorder="1" applyAlignment="1" applyProtection="1">
      <alignment horizontal="center" vertical="center" wrapText="1"/>
      <protection locked="0"/>
    </xf>
    <xf numFmtId="0" fontId="45" fillId="2" borderId="2" xfId="0" applyFont="1" applyFill="1" applyBorder="1" applyAlignment="1" applyProtection="1">
      <alignment horizontal="center" vertical="center" wrapText="1"/>
      <protection locked="0"/>
    </xf>
    <xf numFmtId="0" fontId="45" fillId="2" borderId="3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 applyProtection="1">
      <alignment horizontal="center" vertical="center"/>
      <protection locked="0"/>
    </xf>
    <xf numFmtId="0" fontId="45" fillId="2" borderId="3" xfId="0" applyFont="1" applyFill="1" applyBorder="1" applyAlignment="1" applyProtection="1">
      <alignment horizontal="center" vertical="center"/>
      <protection locked="0"/>
    </xf>
    <xf numFmtId="0" fontId="45" fillId="2" borderId="6" xfId="0" applyFont="1" applyFill="1" applyBorder="1" applyAlignment="1" applyProtection="1">
      <alignment horizontal="center" vertical="center"/>
      <protection locked="0"/>
    </xf>
    <xf numFmtId="3" fontId="47" fillId="2" borderId="2" xfId="0" applyNumberFormat="1" applyFont="1" applyFill="1" applyBorder="1" applyAlignment="1">
      <alignment horizontal="center" vertical="center" wrapText="1"/>
    </xf>
    <xf numFmtId="3" fontId="47" fillId="2" borderId="3" xfId="0" applyNumberFormat="1" applyFont="1" applyFill="1" applyBorder="1" applyAlignment="1">
      <alignment horizontal="center" vertical="center" wrapText="1"/>
    </xf>
    <xf numFmtId="3" fontId="47" fillId="2" borderId="6" xfId="0" applyNumberFormat="1" applyFont="1" applyFill="1" applyBorder="1" applyAlignment="1">
      <alignment horizontal="center" vertical="center" wrapText="1"/>
    </xf>
    <xf numFmtId="3" fontId="47" fillId="2" borderId="4" xfId="0" applyNumberFormat="1" applyFont="1" applyFill="1" applyBorder="1" applyAlignment="1" applyProtection="1">
      <alignment horizontal="center" vertical="center"/>
      <protection locked="0"/>
    </xf>
    <xf numFmtId="3" fontId="47" fillId="2" borderId="5" xfId="0" applyNumberFormat="1" applyFont="1" applyFill="1" applyBorder="1" applyAlignment="1" applyProtection="1">
      <alignment horizontal="center" vertical="center"/>
      <protection locked="0"/>
    </xf>
    <xf numFmtId="3" fontId="47" fillId="2" borderId="20" xfId="0" applyNumberFormat="1" applyFont="1" applyFill="1" applyBorder="1" applyAlignment="1" applyProtection="1">
      <alignment horizontal="center" vertical="center"/>
      <protection locked="0"/>
    </xf>
    <xf numFmtId="0" fontId="47" fillId="2" borderId="1" xfId="0" applyFont="1" applyFill="1" applyBorder="1" applyAlignment="1">
      <alignment horizontal="center" vertical="center"/>
    </xf>
    <xf numFmtId="3" fontId="45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" xfId="0" applyNumberFormat="1" applyFont="1" applyFill="1" applyBorder="1" applyAlignment="1" applyProtection="1">
      <alignment horizontal="center" vertical="center"/>
      <protection locked="0"/>
    </xf>
    <xf numFmtId="3" fontId="45" fillId="2" borderId="1" xfId="0" applyNumberFormat="1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45" fillId="2" borderId="54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45" fillId="2" borderId="27" xfId="0" applyFont="1" applyFill="1" applyBorder="1" applyAlignment="1">
      <alignment horizontal="center" vertical="center" wrapText="1"/>
    </xf>
    <xf numFmtId="0" fontId="45" fillId="2" borderId="37" xfId="0" applyFont="1" applyFill="1" applyBorder="1" applyAlignment="1">
      <alignment horizontal="center" vertical="center" wrapText="1"/>
    </xf>
    <xf numFmtId="0" fontId="45" fillId="2" borderId="29" xfId="0" applyFont="1" applyFill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/>
    </xf>
    <xf numFmtId="4" fontId="14" fillId="2" borderId="4" xfId="8" applyNumberFormat="1" applyFont="1" applyFill="1" applyBorder="1" applyAlignment="1">
      <alignment horizontal="center" vertical="center" wrapText="1"/>
    </xf>
    <xf numFmtId="4" fontId="14" fillId="2" borderId="5" xfId="8" applyNumberFormat="1" applyFont="1" applyFill="1" applyBorder="1" applyAlignment="1">
      <alignment horizontal="center" vertical="center" wrapText="1"/>
    </xf>
    <xf numFmtId="4" fontId="14" fillId="2" borderId="20" xfId="8" applyNumberFormat="1" applyFont="1" applyFill="1" applyBorder="1" applyAlignment="1">
      <alignment horizontal="center" vertical="center" wrapText="1"/>
    </xf>
    <xf numFmtId="4" fontId="16" fillId="2" borderId="4" xfId="8" applyNumberFormat="1" applyFont="1" applyFill="1" applyBorder="1" applyAlignment="1">
      <alignment horizontal="center" vertical="center" wrapText="1"/>
    </xf>
    <xf numFmtId="4" fontId="16" fillId="2" borderId="5" xfId="8" applyNumberFormat="1" applyFont="1" applyFill="1" applyBorder="1" applyAlignment="1">
      <alignment horizontal="center" vertical="center" wrapText="1"/>
    </xf>
    <xf numFmtId="4" fontId="16" fillId="2" borderId="20" xfId="8" applyNumberFormat="1" applyFont="1" applyFill="1" applyBorder="1" applyAlignment="1">
      <alignment horizontal="center" vertical="center" wrapText="1"/>
    </xf>
    <xf numFmtId="0" fontId="14" fillId="2" borderId="2" xfId="13" applyFont="1" applyFill="1" applyBorder="1" applyAlignment="1">
      <alignment horizontal="center" vertical="center"/>
    </xf>
    <xf numFmtId="0" fontId="14" fillId="2" borderId="3" xfId="13" applyFont="1" applyFill="1" applyBorder="1" applyAlignment="1">
      <alignment horizontal="center" vertical="center"/>
    </xf>
    <xf numFmtId="0" fontId="14" fillId="2" borderId="6" xfId="13" applyFont="1" applyFill="1" applyBorder="1" applyAlignment="1">
      <alignment horizontal="center" vertical="center"/>
    </xf>
    <xf numFmtId="49" fontId="14" fillId="2" borderId="2" xfId="9" applyNumberFormat="1" applyFont="1" applyFill="1" applyBorder="1" applyAlignment="1">
      <alignment horizontal="center" vertical="center"/>
    </xf>
    <xf numFmtId="49" fontId="14" fillId="2" borderId="3" xfId="9" applyNumberFormat="1" applyFont="1" applyFill="1" applyBorder="1" applyAlignment="1">
      <alignment horizontal="center" vertical="center"/>
    </xf>
    <xf numFmtId="49" fontId="14" fillId="2" borderId="6" xfId="9" applyNumberFormat="1" applyFont="1" applyFill="1" applyBorder="1" applyAlignment="1">
      <alignment horizontal="center" vertical="center"/>
    </xf>
    <xf numFmtId="3" fontId="38" fillId="2" borderId="1" xfId="24" applyNumberFormat="1" applyFont="1" applyFill="1" applyBorder="1" applyAlignment="1">
      <alignment horizontal="center" vertical="center" wrapText="1"/>
    </xf>
    <xf numFmtId="3" fontId="38" fillId="2" borderId="4" xfId="24" applyNumberFormat="1" applyFont="1" applyFill="1" applyBorder="1" applyAlignment="1">
      <alignment horizontal="center" vertical="center" wrapText="1"/>
    </xf>
    <xf numFmtId="3" fontId="38" fillId="2" borderId="20" xfId="24" applyNumberFormat="1" applyFont="1" applyFill="1" applyBorder="1" applyAlignment="1">
      <alignment horizontal="center" vertical="center" wrapText="1"/>
    </xf>
    <xf numFmtId="3" fontId="38" fillId="2" borderId="5" xfId="24" applyNumberFormat="1" applyFont="1" applyFill="1" applyBorder="1" applyAlignment="1">
      <alignment horizontal="center" vertical="center" wrapText="1"/>
    </xf>
    <xf numFmtId="3" fontId="38" fillId="2" borderId="6" xfId="24" applyNumberFormat="1" applyFont="1" applyFill="1" applyBorder="1" applyAlignment="1">
      <alignment horizontal="center" vertical="center" wrapText="1"/>
    </xf>
    <xf numFmtId="3" fontId="25" fillId="2" borderId="1" xfId="24" applyNumberFormat="1" applyFont="1" applyFill="1" applyBorder="1" applyAlignment="1">
      <alignment horizontal="center"/>
    </xf>
    <xf numFmtId="3" fontId="37" fillId="2" borderId="37" xfId="24" applyNumberFormat="1" applyFont="1" applyFill="1" applyBorder="1" applyAlignment="1">
      <alignment horizontal="center" vertical="center" wrapText="1"/>
    </xf>
    <xf numFmtId="3" fontId="17" fillId="2" borderId="2" xfId="24" applyNumberFormat="1" applyFont="1" applyFill="1" applyBorder="1" applyAlignment="1">
      <alignment horizontal="center" vertical="center" wrapText="1"/>
    </xf>
    <xf numFmtId="3" fontId="17" fillId="2" borderId="3" xfId="24" applyNumberFormat="1" applyFont="1" applyFill="1" applyBorder="1" applyAlignment="1">
      <alignment horizontal="center" vertical="center" wrapText="1"/>
    </xf>
    <xf numFmtId="3" fontId="17" fillId="2" borderId="6" xfId="24" applyNumberFormat="1" applyFont="1" applyFill="1" applyBorder="1" applyAlignment="1">
      <alignment horizontal="center" vertical="center" wrapText="1"/>
    </xf>
    <xf numFmtId="3" fontId="38" fillId="2" borderId="3" xfId="24" applyNumberFormat="1" applyFont="1" applyFill="1" applyBorder="1" applyAlignment="1">
      <alignment horizontal="center" vertical="center" wrapText="1"/>
    </xf>
    <xf numFmtId="3" fontId="38" fillId="2" borderId="27" xfId="24" applyNumberFormat="1" applyFont="1" applyFill="1" applyBorder="1" applyAlignment="1">
      <alignment horizontal="center" vertical="center" wrapText="1"/>
    </xf>
    <xf numFmtId="3" fontId="38" fillId="2" borderId="37" xfId="24" applyNumberFormat="1" applyFont="1" applyFill="1" applyBorder="1" applyAlignment="1">
      <alignment horizontal="center" vertical="center" wrapText="1"/>
    </xf>
    <xf numFmtId="0" fontId="38" fillId="0" borderId="0" xfId="7" applyFont="1" applyFill="1" applyBorder="1" applyAlignment="1">
      <alignment horizontal="center" vertical="center" wrapText="1"/>
    </xf>
    <xf numFmtId="0" fontId="38" fillId="0" borderId="1" xfId="7" applyFont="1" applyFill="1" applyBorder="1" applyAlignment="1">
      <alignment horizontal="center" vertical="center" wrapText="1"/>
    </xf>
    <xf numFmtId="0" fontId="14" fillId="0" borderId="2" xfId="7" applyFont="1" applyFill="1" applyBorder="1" applyAlignment="1">
      <alignment horizontal="center" vertical="center" wrapText="1"/>
    </xf>
    <xf numFmtId="0" fontId="14" fillId="0" borderId="3" xfId="7" applyFont="1" applyFill="1" applyBorder="1" applyAlignment="1">
      <alignment horizontal="center" vertical="center" wrapText="1"/>
    </xf>
    <xf numFmtId="0" fontId="14" fillId="0" borderId="6" xfId="7" applyFont="1" applyFill="1" applyBorder="1" applyAlignment="1">
      <alignment horizontal="center" vertical="center" wrapText="1"/>
    </xf>
    <xf numFmtId="0" fontId="38" fillId="0" borderId="1" xfId="23" applyFont="1" applyFill="1" applyBorder="1" applyAlignment="1">
      <alignment horizontal="center" vertical="center" wrapText="1"/>
    </xf>
    <xf numFmtId="0" fontId="38" fillId="0" borderId="5" xfId="23" applyFont="1" applyFill="1" applyBorder="1" applyAlignment="1">
      <alignment horizontal="center" vertical="center" wrapText="1"/>
    </xf>
    <xf numFmtId="0" fontId="38" fillId="0" borderId="20" xfId="23" applyFont="1" applyFill="1" applyBorder="1" applyAlignment="1">
      <alignment horizontal="center" vertical="center" wrapText="1"/>
    </xf>
    <xf numFmtId="0" fontId="25" fillId="0" borderId="4" xfId="7" applyFont="1" applyFill="1" applyBorder="1" applyAlignment="1">
      <alignment horizontal="center" vertical="center" wrapText="1"/>
    </xf>
    <xf numFmtId="0" fontId="25" fillId="0" borderId="5" xfId="7" applyFont="1" applyFill="1" applyBorder="1" applyAlignment="1">
      <alignment horizontal="center" vertical="center" wrapText="1"/>
    </xf>
    <xf numFmtId="0" fontId="25" fillId="0" borderId="20" xfId="7" applyFont="1" applyFill="1" applyBorder="1" applyAlignment="1">
      <alignment horizontal="center" vertical="center" wrapText="1"/>
    </xf>
    <xf numFmtId="0" fontId="25" fillId="0" borderId="2" xfId="23" applyFont="1" applyFill="1" applyBorder="1" applyAlignment="1">
      <alignment horizontal="center" vertical="center" wrapText="1"/>
    </xf>
    <xf numFmtId="0" fontId="25" fillId="0" borderId="3" xfId="23" applyFont="1" applyFill="1" applyBorder="1" applyAlignment="1">
      <alignment horizontal="center" vertical="center" wrapText="1"/>
    </xf>
    <xf numFmtId="0" fontId="25" fillId="0" borderId="6" xfId="23" applyFont="1" applyFill="1" applyBorder="1" applyAlignment="1">
      <alignment horizontal="center" vertical="center" wrapText="1"/>
    </xf>
    <xf numFmtId="0" fontId="25" fillId="0" borderId="4" xfId="23" applyFont="1" applyFill="1" applyBorder="1" applyAlignment="1">
      <alignment horizontal="center" vertical="center" wrapText="1"/>
    </xf>
    <xf numFmtId="0" fontId="25" fillId="0" borderId="5" xfId="23" applyFont="1" applyFill="1" applyBorder="1" applyAlignment="1">
      <alignment horizontal="center" vertical="center" wrapText="1"/>
    </xf>
    <xf numFmtId="0" fontId="25" fillId="0" borderId="1" xfId="23" applyFont="1" applyFill="1" applyBorder="1" applyAlignment="1">
      <alignment horizontal="center" vertical="center" wrapText="1"/>
    </xf>
    <xf numFmtId="0" fontId="38" fillId="0" borderId="2" xfId="23" applyFont="1" applyFill="1" applyBorder="1" applyAlignment="1">
      <alignment horizontal="center" vertical="center" wrapText="1"/>
    </xf>
    <xf numFmtId="0" fontId="38" fillId="0" borderId="6" xfId="23" applyFont="1" applyFill="1" applyBorder="1" applyAlignment="1">
      <alignment horizontal="center" vertical="center" wrapText="1"/>
    </xf>
    <xf numFmtId="0" fontId="25" fillId="0" borderId="4" xfId="19" applyFont="1" applyFill="1" applyBorder="1" applyAlignment="1">
      <alignment horizontal="center" vertical="center" wrapText="1"/>
    </xf>
    <xf numFmtId="0" fontId="25" fillId="0" borderId="20" xfId="19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center" vertical="center"/>
    </xf>
    <xf numFmtId="0" fontId="14" fillId="0" borderId="3" xfId="8" applyFont="1" applyFill="1" applyBorder="1" applyAlignment="1">
      <alignment horizontal="center" vertical="center"/>
    </xf>
    <xf numFmtId="0" fontId="14" fillId="0" borderId="6" xfId="8" applyFont="1" applyFill="1" applyBorder="1" applyAlignment="1">
      <alignment horizontal="center" vertical="center"/>
    </xf>
    <xf numFmtId="49" fontId="25" fillId="0" borderId="2" xfId="9" applyNumberFormat="1" applyFont="1" applyFill="1" applyBorder="1" applyAlignment="1">
      <alignment horizontal="center" vertical="center"/>
    </xf>
    <xf numFmtId="49" fontId="25" fillId="0" borderId="3" xfId="9" applyNumberFormat="1" applyFont="1" applyFill="1" applyBorder="1" applyAlignment="1">
      <alignment horizontal="center" vertical="center"/>
    </xf>
    <xf numFmtId="49" fontId="25" fillId="0" borderId="6" xfId="9" applyNumberFormat="1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4" fontId="16" fillId="0" borderId="4" xfId="8" applyNumberFormat="1" applyFont="1" applyFill="1" applyBorder="1" applyAlignment="1">
      <alignment horizontal="center" vertical="center" wrapText="1"/>
    </xf>
    <xf numFmtId="4" fontId="16" fillId="0" borderId="5" xfId="8" applyNumberFormat="1" applyFont="1" applyFill="1" applyBorder="1" applyAlignment="1">
      <alignment horizontal="center" vertical="center" wrapText="1"/>
    </xf>
    <xf numFmtId="4" fontId="16" fillId="0" borderId="20" xfId="8" applyNumberFormat="1" applyFont="1" applyFill="1" applyBorder="1" applyAlignment="1">
      <alignment horizontal="center" vertical="center" wrapText="1"/>
    </xf>
    <xf numFmtId="0" fontId="14" fillId="0" borderId="2" xfId="13" applyFont="1" applyFill="1" applyBorder="1" applyAlignment="1">
      <alignment horizontal="center" vertical="center"/>
    </xf>
    <xf numFmtId="0" fontId="14" fillId="0" borderId="3" xfId="13" applyFont="1" applyFill="1" applyBorder="1" applyAlignment="1">
      <alignment horizontal="center" vertical="center"/>
    </xf>
    <xf numFmtId="0" fontId="14" fillId="0" borderId="6" xfId="13" applyFont="1" applyFill="1" applyBorder="1" applyAlignment="1">
      <alignment horizontal="center" vertical="center"/>
    </xf>
    <xf numFmtId="49" fontId="14" fillId="0" borderId="2" xfId="9" applyNumberFormat="1" applyFont="1" applyFill="1" applyBorder="1" applyAlignment="1">
      <alignment horizontal="center" vertical="center"/>
    </xf>
    <xf numFmtId="49" fontId="14" fillId="0" borderId="3" xfId="9" applyNumberFormat="1" applyFont="1" applyFill="1" applyBorder="1" applyAlignment="1">
      <alignment horizontal="center" vertical="center"/>
    </xf>
    <xf numFmtId="49" fontId="14" fillId="0" borderId="6" xfId="9" applyNumberFormat="1" applyFont="1" applyFill="1" applyBorder="1" applyAlignment="1">
      <alignment horizontal="center" vertical="center"/>
    </xf>
    <xf numFmtId="0" fontId="38" fillId="0" borderId="2" xfId="21" applyFont="1" applyFill="1" applyBorder="1" applyAlignment="1">
      <alignment horizontal="center" vertical="center" wrapText="1"/>
    </xf>
    <xf numFmtId="0" fontId="38" fillId="0" borderId="6" xfId="21" applyFont="1" applyFill="1" applyBorder="1" applyAlignment="1">
      <alignment horizontal="center" vertical="center" wrapText="1"/>
    </xf>
    <xf numFmtId="0" fontId="38" fillId="0" borderId="2" xfId="19" applyFont="1" applyFill="1" applyBorder="1" applyAlignment="1">
      <alignment horizontal="center" vertical="center" wrapText="1"/>
    </xf>
    <xf numFmtId="0" fontId="38" fillId="0" borderId="6" xfId="19" applyFont="1" applyFill="1" applyBorder="1" applyAlignment="1">
      <alignment horizontal="center" vertical="center" wrapText="1"/>
    </xf>
    <xf numFmtId="0" fontId="25" fillId="0" borderId="5" xfId="19" applyFont="1" applyFill="1" applyBorder="1" applyAlignment="1">
      <alignment horizontal="center" vertical="center" wrapText="1"/>
    </xf>
    <xf numFmtId="0" fontId="25" fillId="0" borderId="2" xfId="19" applyFont="1" applyFill="1" applyBorder="1" applyAlignment="1">
      <alignment horizontal="center" vertical="center" wrapText="1"/>
    </xf>
    <xf numFmtId="0" fontId="25" fillId="0" borderId="6" xfId="19" applyFont="1" applyFill="1" applyBorder="1" applyAlignment="1">
      <alignment horizontal="center" vertical="center" wrapText="1"/>
    </xf>
    <xf numFmtId="0" fontId="38" fillId="0" borderId="1" xfId="19" applyFont="1" applyFill="1" applyBorder="1" applyAlignment="1">
      <alignment horizontal="center" vertical="center" wrapText="1"/>
    </xf>
    <xf numFmtId="0" fontId="25" fillId="0" borderId="1" xfId="19" applyFont="1" applyFill="1" applyBorder="1" applyAlignment="1">
      <alignment horizontal="center" vertical="center" wrapText="1"/>
    </xf>
    <xf numFmtId="0" fontId="37" fillId="0" borderId="37" xfId="19" applyFont="1" applyFill="1" applyBorder="1" applyAlignment="1">
      <alignment horizontal="center" vertical="center" wrapText="1"/>
    </xf>
    <xf numFmtId="0" fontId="37" fillId="0" borderId="0" xfId="19" applyFont="1" applyFill="1" applyBorder="1" applyAlignment="1">
      <alignment horizontal="center" vertical="center" wrapText="1"/>
    </xf>
    <xf numFmtId="0" fontId="17" fillId="0" borderId="2" xfId="19" applyFont="1" applyFill="1" applyBorder="1" applyAlignment="1">
      <alignment horizontal="center" vertical="center" wrapText="1"/>
    </xf>
    <xf numFmtId="0" fontId="17" fillId="0" borderId="3" xfId="19" applyFont="1" applyFill="1" applyBorder="1" applyAlignment="1">
      <alignment horizontal="center" vertical="center" wrapText="1"/>
    </xf>
    <xf numFmtId="0" fontId="17" fillId="0" borderId="6" xfId="19" applyFont="1" applyFill="1" applyBorder="1" applyAlignment="1">
      <alignment horizontal="center" vertical="center" wrapText="1"/>
    </xf>
    <xf numFmtId="0" fontId="38" fillId="0" borderId="1" xfId="19" applyFont="1" applyFill="1" applyBorder="1" applyAlignment="1">
      <alignment horizontal="center" vertical="top" wrapText="1"/>
    </xf>
    <xf numFmtId="0" fontId="38" fillId="0" borderId="3" xfId="19" applyFont="1" applyFill="1" applyBorder="1" applyAlignment="1">
      <alignment horizontal="center" vertical="center" wrapText="1"/>
    </xf>
    <xf numFmtId="0" fontId="37" fillId="0" borderId="37" xfId="19" applyFont="1" applyBorder="1" applyAlignment="1">
      <alignment horizontal="center" vertical="center" wrapText="1"/>
    </xf>
    <xf numFmtId="0" fontId="38" fillId="0" borderId="1" xfId="19" applyFont="1" applyBorder="1" applyAlignment="1">
      <alignment horizontal="center" vertical="center" wrapText="1"/>
    </xf>
    <xf numFmtId="0" fontId="17" fillId="0" borderId="2" xfId="19" applyFont="1" applyBorder="1" applyAlignment="1">
      <alignment horizontal="center" vertical="center" wrapText="1"/>
    </xf>
    <xf numFmtId="0" fontId="17" fillId="0" borderId="3" xfId="19" applyFont="1" applyBorder="1" applyAlignment="1">
      <alignment horizontal="center" vertical="center" wrapText="1"/>
    </xf>
    <xf numFmtId="0" fontId="38" fillId="0" borderId="4" xfId="19" applyFont="1" applyBorder="1" applyAlignment="1">
      <alignment horizontal="center" vertical="center" wrapText="1"/>
    </xf>
    <xf numFmtId="0" fontId="38" fillId="0" borderId="5" xfId="19" applyFont="1" applyBorder="1" applyAlignment="1">
      <alignment horizontal="center" vertical="center" wrapText="1"/>
    </xf>
    <xf numFmtId="0" fontId="38" fillId="0" borderId="20" xfId="19" applyFont="1" applyBorder="1" applyAlignment="1">
      <alignment horizontal="center" vertical="center" wrapText="1"/>
    </xf>
    <xf numFmtId="0" fontId="25" fillId="0" borderId="4" xfId="19" applyFont="1" applyBorder="1" applyAlignment="1">
      <alignment horizontal="center" vertical="center" wrapText="1"/>
    </xf>
    <xf numFmtId="0" fontId="25" fillId="0" borderId="5" xfId="19" applyFont="1" applyBorder="1" applyAlignment="1">
      <alignment horizontal="center" vertical="center" wrapText="1"/>
    </xf>
    <xf numFmtId="0" fontId="25" fillId="0" borderId="20" xfId="19" applyFont="1" applyBorder="1" applyAlignment="1">
      <alignment horizontal="center" vertical="center" wrapText="1"/>
    </xf>
    <xf numFmtId="0" fontId="38" fillId="0" borderId="2" xfId="19" applyFont="1" applyBorder="1" applyAlignment="1">
      <alignment horizontal="center" vertical="center" wrapText="1"/>
    </xf>
    <xf numFmtId="0" fontId="38" fillId="0" borderId="6" xfId="19" applyFont="1" applyBorder="1" applyAlignment="1">
      <alignment horizontal="center" vertical="center" wrapText="1"/>
    </xf>
    <xf numFmtId="0" fontId="25" fillId="0" borderId="1" xfId="20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/>
    </xf>
    <xf numFmtId="4" fontId="16" fillId="0" borderId="4" xfId="8" applyNumberFormat="1" applyFont="1" applyBorder="1" applyAlignment="1">
      <alignment horizontal="center" vertical="center" wrapText="1"/>
    </xf>
    <xf numFmtId="4" fontId="16" fillId="0" borderId="5" xfId="8" applyNumberFormat="1" applyFont="1" applyBorder="1" applyAlignment="1">
      <alignment horizontal="center" vertical="center" wrapText="1"/>
    </xf>
    <xf numFmtId="4" fontId="16" fillId="0" borderId="20" xfId="8" applyNumberFormat="1" applyFont="1" applyBorder="1" applyAlignment="1">
      <alignment horizontal="center" vertical="center" wrapText="1"/>
    </xf>
    <xf numFmtId="0" fontId="37" fillId="0" borderId="37" xfId="18" applyFont="1" applyFill="1" applyBorder="1" applyAlignment="1">
      <alignment horizontal="center" vertical="center" wrapText="1"/>
    </xf>
    <xf numFmtId="0" fontId="25" fillId="0" borderId="3" xfId="19" applyFont="1" applyFill="1" applyBorder="1" applyAlignment="1">
      <alignment horizontal="center" vertical="center" wrapText="1"/>
    </xf>
    <xf numFmtId="0" fontId="54" fillId="0" borderId="1" xfId="13" applyFont="1" applyFill="1" applyBorder="1" applyAlignment="1">
      <alignment horizontal="center" vertical="center"/>
    </xf>
    <xf numFmtId="4" fontId="54" fillId="0" borderId="4" xfId="8" applyNumberFormat="1" applyFont="1" applyFill="1" applyBorder="1" applyAlignment="1">
      <alignment horizontal="center" vertical="center" wrapText="1"/>
    </xf>
    <xf numFmtId="4" fontId="54" fillId="0" borderId="5" xfId="8" applyNumberFormat="1" applyFont="1" applyFill="1" applyBorder="1" applyAlignment="1">
      <alignment horizontal="center" vertical="center" wrapText="1"/>
    </xf>
    <xf numFmtId="0" fontId="50" fillId="2" borderId="2" xfId="13" applyFont="1" applyFill="1" applyBorder="1" applyAlignment="1">
      <alignment horizontal="center" vertical="center"/>
    </xf>
    <xf numFmtId="0" fontId="50" fillId="2" borderId="3" xfId="13" applyFont="1" applyFill="1" applyBorder="1" applyAlignment="1">
      <alignment horizontal="center" vertical="center"/>
    </xf>
    <xf numFmtId="0" fontId="50" fillId="2" borderId="6" xfId="13" applyFont="1" applyFill="1" applyBorder="1" applyAlignment="1">
      <alignment horizontal="center" vertical="center"/>
    </xf>
    <xf numFmtId="49" fontId="11" fillId="2" borderId="2" xfId="3" applyNumberFormat="1" applyFont="1" applyFill="1" applyBorder="1" applyAlignment="1">
      <alignment horizontal="center" vertical="center"/>
    </xf>
    <xf numFmtId="49" fontId="11" fillId="2" borderId="3" xfId="3" applyNumberFormat="1" applyFont="1" applyFill="1" applyBorder="1" applyAlignment="1">
      <alignment horizontal="center" vertical="center"/>
    </xf>
    <xf numFmtId="49" fontId="11" fillId="2" borderId="6" xfId="3" applyNumberFormat="1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center" wrapText="1"/>
    </xf>
    <xf numFmtId="0" fontId="50" fillId="0" borderId="2" xfId="13" applyFont="1" applyFill="1" applyBorder="1" applyAlignment="1">
      <alignment horizontal="center" vertical="center"/>
    </xf>
    <xf numFmtId="0" fontId="50" fillId="0" borderId="3" xfId="13" applyFont="1" applyFill="1" applyBorder="1" applyAlignment="1">
      <alignment horizontal="center" vertical="center"/>
    </xf>
    <xf numFmtId="0" fontId="50" fillId="0" borderId="6" xfId="13" applyFont="1" applyFill="1" applyBorder="1" applyAlignment="1">
      <alignment horizontal="center" vertical="center"/>
    </xf>
    <xf numFmtId="0" fontId="50" fillId="0" borderId="2" xfId="13" applyFont="1" applyFill="1" applyBorder="1" applyAlignment="1">
      <alignment horizontal="center" vertical="center" wrapText="1"/>
    </xf>
    <xf numFmtId="0" fontId="50" fillId="0" borderId="3" xfId="13" applyFont="1" applyFill="1" applyBorder="1" applyAlignment="1">
      <alignment horizontal="center" vertical="center" wrapText="1"/>
    </xf>
    <xf numFmtId="0" fontId="50" fillId="0" borderId="6" xfId="13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2" fontId="11" fillId="0" borderId="1" xfId="16" applyNumberFormat="1" applyFont="1" applyFill="1" applyBorder="1" applyAlignment="1">
      <alignment horizontal="center" vertical="center" wrapText="1"/>
    </xf>
    <xf numFmtId="0" fontId="11" fillId="0" borderId="2" xfId="16" applyFont="1" applyFill="1" applyBorder="1" applyAlignment="1">
      <alignment horizontal="center" vertical="center" wrapText="1"/>
    </xf>
    <xf numFmtId="0" fontId="11" fillId="0" borderId="6" xfId="16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7" fillId="2" borderId="1" xfId="8" applyFont="1" applyFill="1" applyBorder="1" applyAlignment="1">
      <alignment horizontal="center" vertical="center"/>
    </xf>
    <xf numFmtId="0" fontId="25" fillId="2" borderId="1" xfId="15" applyFont="1" applyFill="1" applyBorder="1" applyAlignment="1">
      <alignment horizontal="center" vertical="center" wrapText="1"/>
    </xf>
    <xf numFmtId="0" fontId="25" fillId="2" borderId="2" xfId="15" applyFont="1" applyFill="1" applyBorder="1" applyAlignment="1">
      <alignment horizontal="center" vertical="center" wrapText="1"/>
    </xf>
    <xf numFmtId="0" fontId="25" fillId="2" borderId="6" xfId="15" applyFont="1" applyFill="1" applyBorder="1" applyAlignment="1">
      <alignment horizontal="center" vertical="center" wrapText="1"/>
    </xf>
    <xf numFmtId="0" fontId="52" fillId="2" borderId="0" xfId="15" applyFont="1" applyFill="1" applyAlignment="1">
      <alignment horizontal="center"/>
    </xf>
    <xf numFmtId="0" fontId="51" fillId="2" borderId="4" xfId="15" applyFill="1" applyBorder="1" applyAlignment="1">
      <alignment horizontal="center"/>
    </xf>
    <xf numFmtId="0" fontId="51" fillId="2" borderId="5" xfId="15" applyFill="1" applyBorder="1" applyAlignment="1">
      <alignment horizontal="center"/>
    </xf>
    <xf numFmtId="0" fontId="51" fillId="2" borderId="20" xfId="15" applyFill="1" applyBorder="1" applyAlignment="1">
      <alignment horizontal="center"/>
    </xf>
    <xf numFmtId="0" fontId="25" fillId="2" borderId="4" xfId="15" applyFont="1" applyFill="1" applyBorder="1" applyAlignment="1">
      <alignment horizontal="center" vertical="center"/>
    </xf>
    <xf numFmtId="0" fontId="25" fillId="2" borderId="5" xfId="15" applyFont="1" applyFill="1" applyBorder="1" applyAlignment="1">
      <alignment horizontal="center" vertical="center"/>
    </xf>
    <xf numFmtId="0" fontId="25" fillId="2" borderId="20" xfId="15" applyFont="1" applyFill="1" applyBorder="1" applyAlignment="1">
      <alignment horizontal="center" vertical="center"/>
    </xf>
    <xf numFmtId="0" fontId="35" fillId="0" borderId="0" xfId="13" applyFont="1" applyFill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5" fillId="0" borderId="6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wrapText="1"/>
    </xf>
    <xf numFmtId="0" fontId="5" fillId="0" borderId="5" xfId="13" applyFont="1" applyFill="1" applyBorder="1" applyAlignment="1">
      <alignment horizontal="center" vertical="center" wrapText="1"/>
    </xf>
    <xf numFmtId="0" fontId="5" fillId="0" borderId="20" xfId="13" applyFont="1" applyFill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/>
    </xf>
    <xf numFmtId="0" fontId="14" fillId="2" borderId="2" xfId="8" applyFont="1" applyFill="1" applyBorder="1" applyAlignment="1">
      <alignment horizontal="center" vertical="center"/>
    </xf>
    <xf numFmtId="0" fontId="14" fillId="2" borderId="3" xfId="8" applyFont="1" applyFill="1" applyBorder="1" applyAlignment="1">
      <alignment horizontal="center" vertical="center"/>
    </xf>
    <xf numFmtId="0" fontId="14" fillId="2" borderId="6" xfId="8" applyFont="1" applyFill="1" applyBorder="1" applyAlignment="1">
      <alignment horizontal="center" vertical="center"/>
    </xf>
    <xf numFmtId="0" fontId="11" fillId="0" borderId="0" xfId="13" applyFont="1" applyFill="1" applyAlignment="1">
      <alignment horizontal="left" vertical="center" wrapText="1"/>
    </xf>
    <xf numFmtId="0" fontId="35" fillId="0" borderId="0" xfId="11" applyFont="1" applyAlignment="1">
      <alignment horizontal="center" vertical="center" wrapText="1"/>
    </xf>
    <xf numFmtId="0" fontId="14" fillId="0" borderId="2" xfId="8" applyFont="1" applyBorder="1" applyAlignment="1">
      <alignment horizontal="center" vertical="center" wrapText="1"/>
    </xf>
    <xf numFmtId="0" fontId="14" fillId="0" borderId="3" xfId="8" applyFont="1" applyBorder="1" applyAlignment="1">
      <alignment horizontal="center" vertical="center" wrapText="1"/>
    </xf>
    <xf numFmtId="0" fontId="25" fillId="0" borderId="2" xfId="8" applyFont="1" applyBorder="1" applyAlignment="1">
      <alignment horizontal="center" vertical="center" wrapText="1"/>
    </xf>
    <xf numFmtId="0" fontId="25" fillId="0" borderId="3" xfId="8" applyFont="1" applyBorder="1" applyAlignment="1">
      <alignment horizontal="center" vertical="center" wrapText="1"/>
    </xf>
    <xf numFmtId="2" fontId="25" fillId="0" borderId="4" xfId="11" applyNumberFormat="1" applyFont="1" applyBorder="1" applyAlignment="1">
      <alignment horizontal="center" vertical="center" wrapText="1"/>
    </xf>
    <xf numFmtId="2" fontId="25" fillId="0" borderId="5" xfId="11" applyNumberFormat="1" applyFont="1" applyBorder="1" applyAlignment="1">
      <alignment horizontal="center" vertical="center" wrapText="1"/>
    </xf>
    <xf numFmtId="2" fontId="25" fillId="0" borderId="20" xfId="11" applyNumberFormat="1" applyFont="1" applyBorder="1" applyAlignment="1">
      <alignment horizontal="center" vertical="center" wrapText="1"/>
    </xf>
    <xf numFmtId="0" fontId="25" fillId="0" borderId="20" xfId="11" applyFont="1" applyBorder="1" applyAlignment="1">
      <alignment horizontal="center" vertical="center" wrapText="1"/>
    </xf>
    <xf numFmtId="0" fontId="25" fillId="0" borderId="1" xfId="11" applyFont="1" applyBorder="1" applyAlignment="1">
      <alignment horizontal="center" vertical="center" wrapText="1"/>
    </xf>
    <xf numFmtId="0" fontId="25" fillId="0" borderId="4" xfId="11" applyFont="1" applyBorder="1" applyAlignment="1">
      <alignment horizontal="center" vertical="center"/>
    </xf>
    <xf numFmtId="0" fontId="25" fillId="0" borderId="5" xfId="11" applyFont="1" applyBorder="1" applyAlignment="1">
      <alignment horizontal="center" vertical="center"/>
    </xf>
    <xf numFmtId="0" fontId="25" fillId="0" borderId="20" xfId="11" applyFont="1" applyBorder="1" applyAlignment="1">
      <alignment horizontal="center" vertical="center"/>
    </xf>
    <xf numFmtId="0" fontId="25" fillId="0" borderId="2" xfId="11" applyFont="1" applyBorder="1" applyAlignment="1">
      <alignment horizontal="center" vertical="center" wrapText="1"/>
    </xf>
    <xf numFmtId="0" fontId="25" fillId="0" borderId="6" xfId="11" applyFont="1" applyBorder="1" applyAlignment="1">
      <alignment horizontal="center" vertical="center" wrapText="1"/>
    </xf>
    <xf numFmtId="0" fontId="25" fillId="0" borderId="1" xfId="12" applyFont="1" applyBorder="1" applyAlignment="1">
      <alignment horizontal="center" vertical="center" wrapText="1"/>
    </xf>
    <xf numFmtId="0" fontId="25" fillId="0" borderId="39" xfId="11" applyFont="1" applyBorder="1" applyAlignment="1">
      <alignment horizontal="center" vertical="center" wrapText="1"/>
    </xf>
    <xf numFmtId="0" fontId="41" fillId="0" borderId="1" xfId="8" applyFont="1" applyFill="1" applyBorder="1" applyAlignment="1">
      <alignment horizontal="center" vertical="center"/>
    </xf>
    <xf numFmtId="4" fontId="41" fillId="0" borderId="4" xfId="8" applyNumberFormat="1" applyFont="1" applyFill="1" applyBorder="1" applyAlignment="1">
      <alignment horizontal="center" vertical="center" wrapText="1"/>
    </xf>
    <xf numFmtId="4" fontId="41" fillId="0" borderId="5" xfId="8" applyNumberFormat="1" applyFont="1" applyFill="1" applyBorder="1" applyAlignment="1">
      <alignment horizontal="center" vertical="center" wrapText="1"/>
    </xf>
    <xf numFmtId="4" fontId="41" fillId="0" borderId="20" xfId="8" applyNumberFormat="1" applyFont="1" applyFill="1" applyBorder="1" applyAlignment="1">
      <alignment horizontal="center" vertical="center" wrapText="1"/>
    </xf>
    <xf numFmtId="0" fontId="44" fillId="0" borderId="2" xfId="8" applyFont="1" applyFill="1" applyBorder="1" applyAlignment="1">
      <alignment horizontal="center" vertical="center"/>
    </xf>
    <xf numFmtId="0" fontId="44" fillId="0" borderId="3" xfId="8" applyFont="1" applyFill="1" applyBorder="1" applyAlignment="1">
      <alignment horizontal="center" vertical="center"/>
    </xf>
    <xf numFmtId="0" fontId="44" fillId="0" borderId="6" xfId="8" applyFont="1" applyFill="1" applyBorder="1" applyAlignment="1">
      <alignment horizontal="center" vertical="center"/>
    </xf>
    <xf numFmtId="49" fontId="45" fillId="0" borderId="2" xfId="9" applyNumberFormat="1" applyFont="1" applyFill="1" applyBorder="1" applyAlignment="1">
      <alignment horizontal="center" vertical="center"/>
    </xf>
    <xf numFmtId="49" fontId="45" fillId="0" borderId="3" xfId="9" applyNumberFormat="1" applyFont="1" applyFill="1" applyBorder="1" applyAlignment="1">
      <alignment horizontal="center" vertical="center"/>
    </xf>
    <xf numFmtId="49" fontId="45" fillId="0" borderId="6" xfId="9" applyNumberFormat="1" applyFont="1" applyFill="1" applyBorder="1" applyAlignment="1">
      <alignment horizontal="center" vertical="center"/>
    </xf>
    <xf numFmtId="0" fontId="37" fillId="0" borderId="0" xfId="7" applyFont="1" applyFill="1" applyBorder="1" applyAlignment="1">
      <alignment horizontal="center" vertical="center" wrapText="1"/>
    </xf>
    <xf numFmtId="0" fontId="38" fillId="0" borderId="2" xfId="7" applyFont="1" applyFill="1" applyBorder="1" applyAlignment="1">
      <alignment horizontal="center" vertical="center" wrapText="1"/>
    </xf>
    <xf numFmtId="0" fontId="38" fillId="0" borderId="3" xfId="7" applyFont="1" applyFill="1" applyBorder="1" applyAlignment="1">
      <alignment horizontal="center" vertical="center" wrapText="1"/>
    </xf>
    <xf numFmtId="0" fontId="38" fillId="0" borderId="6" xfId="7" applyFont="1" applyFill="1" applyBorder="1" applyAlignment="1">
      <alignment horizontal="center" vertical="center" wrapText="1"/>
    </xf>
    <xf numFmtId="0" fontId="25" fillId="0" borderId="2" xfId="7" applyFont="1" applyFill="1" applyBorder="1" applyAlignment="1">
      <alignment horizontal="center" vertical="center" wrapText="1"/>
    </xf>
    <xf numFmtId="0" fontId="25" fillId="0" borderId="6" xfId="7" applyFont="1" applyFill="1" applyBorder="1" applyAlignment="1">
      <alignment horizontal="center" vertical="center" wrapText="1"/>
    </xf>
    <xf numFmtId="0" fontId="25" fillId="0" borderId="4" xfId="7" applyFont="1" applyFill="1" applyBorder="1" applyAlignment="1">
      <alignment horizontal="center" vertical="center"/>
    </xf>
    <xf numFmtId="0" fontId="25" fillId="0" borderId="5" xfId="7" applyFont="1" applyFill="1" applyBorder="1" applyAlignment="1">
      <alignment horizontal="center" vertical="center"/>
    </xf>
    <xf numFmtId="0" fontId="25" fillId="0" borderId="20" xfId="7" applyFont="1" applyFill="1" applyBorder="1" applyAlignment="1">
      <alignment horizontal="center" vertical="center"/>
    </xf>
    <xf numFmtId="0" fontId="35" fillId="0" borderId="0" xfId="2" applyFont="1" applyBorder="1" applyAlignment="1">
      <alignment horizontal="center" wrapText="1"/>
    </xf>
    <xf numFmtId="0" fontId="45" fillId="0" borderId="1" xfId="2" applyFont="1" applyBorder="1" applyAlignment="1">
      <alignment horizontal="center" vertical="center" wrapText="1"/>
    </xf>
    <xf numFmtId="49" fontId="45" fillId="0" borderId="1" xfId="2" applyNumberFormat="1" applyFont="1" applyBorder="1" applyAlignment="1">
      <alignment horizontal="center" vertical="center" wrapText="1"/>
    </xf>
    <xf numFmtId="0" fontId="45" fillId="0" borderId="1" xfId="2" applyFont="1" applyBorder="1" applyAlignment="1">
      <alignment vertical="center" wrapText="1"/>
    </xf>
    <xf numFmtId="0" fontId="56" fillId="8" borderId="1" xfId="4" applyFont="1" applyFill="1" applyBorder="1" applyAlignment="1">
      <alignment horizontal="center" vertical="center"/>
    </xf>
    <xf numFmtId="0" fontId="25" fillId="2" borderId="2" xfId="4" applyFont="1" applyFill="1" applyBorder="1" applyAlignment="1">
      <alignment horizontal="center" vertical="center"/>
    </xf>
    <xf numFmtId="0" fontId="25" fillId="2" borderId="3" xfId="4" applyFont="1" applyFill="1" applyBorder="1" applyAlignment="1">
      <alignment horizontal="center" vertical="center"/>
    </xf>
    <xf numFmtId="0" fontId="25" fillId="2" borderId="6" xfId="4" applyFont="1" applyFill="1" applyBorder="1" applyAlignment="1">
      <alignment horizontal="center" vertical="center"/>
    </xf>
    <xf numFmtId="49" fontId="25" fillId="2" borderId="2" xfId="3" applyNumberFormat="1" applyFont="1" applyFill="1" applyBorder="1" applyAlignment="1">
      <alignment horizontal="center" vertical="center"/>
    </xf>
    <xf numFmtId="49" fontId="25" fillId="2" borderId="3" xfId="3" applyNumberFormat="1" applyFont="1" applyFill="1" applyBorder="1" applyAlignment="1">
      <alignment horizontal="center" vertical="center"/>
    </xf>
    <xf numFmtId="49" fontId="25" fillId="2" borderId="6" xfId="3" applyNumberFormat="1" applyFont="1" applyFill="1" applyBorder="1" applyAlignment="1">
      <alignment horizontal="center" vertical="center"/>
    </xf>
    <xf numFmtId="3" fontId="25" fillId="2" borderId="1" xfId="4" applyNumberFormat="1" applyFont="1" applyFill="1" applyBorder="1" applyAlignment="1">
      <alignment horizontal="center" vertical="center" wrapText="1"/>
    </xf>
    <xf numFmtId="3" fontId="25" fillId="2" borderId="2" xfId="4" applyNumberFormat="1" applyFont="1" applyFill="1" applyBorder="1" applyAlignment="1">
      <alignment horizontal="center" vertical="center" wrapText="1"/>
    </xf>
    <xf numFmtId="3" fontId="25" fillId="2" borderId="6" xfId="4" applyNumberFormat="1" applyFont="1" applyFill="1" applyBorder="1" applyAlignment="1">
      <alignment horizontal="center" vertical="center" wrapText="1"/>
    </xf>
    <xf numFmtId="3" fontId="25" fillId="2" borderId="4" xfId="4" applyNumberFormat="1" applyFont="1" applyFill="1" applyBorder="1" applyAlignment="1">
      <alignment horizontal="center" vertical="center" wrapText="1"/>
    </xf>
    <xf numFmtId="3" fontId="25" fillId="2" borderId="5" xfId="4" applyNumberFormat="1" applyFont="1" applyFill="1" applyBorder="1" applyAlignment="1">
      <alignment horizontal="center" vertical="center" wrapText="1"/>
    </xf>
    <xf numFmtId="3" fontId="25" fillId="2" borderId="20" xfId="4" applyNumberFormat="1" applyFont="1" applyFill="1" applyBorder="1" applyAlignment="1">
      <alignment horizontal="center" vertical="center" wrapText="1"/>
    </xf>
    <xf numFmtId="3" fontId="19" fillId="2" borderId="0" xfId="4" applyNumberFormat="1" applyFont="1" applyFill="1" applyBorder="1" applyAlignment="1">
      <alignment horizontal="center" vertical="center" wrapText="1"/>
    </xf>
    <xf numFmtId="0" fontId="25" fillId="3" borderId="1" xfId="4" applyFont="1" applyFill="1" applyBorder="1" applyAlignment="1">
      <alignment horizontal="center"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1" applyFont="1" applyFill="1" applyAlignment="1" applyProtection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" fontId="14" fillId="0" borderId="10" xfId="3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4" fontId="26" fillId="0" borderId="13" xfId="0" applyNumberFormat="1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left" vertical="center" wrapText="1"/>
    </xf>
    <xf numFmtId="4" fontId="26" fillId="0" borderId="14" xfId="0" applyNumberFormat="1" applyFont="1" applyFill="1" applyBorder="1" applyAlignment="1">
      <alignment horizontal="left" vertical="center" wrapText="1"/>
    </xf>
    <xf numFmtId="4" fontId="26" fillId="0" borderId="4" xfId="0" applyNumberFormat="1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/>
    </xf>
    <xf numFmtId="49" fontId="17" fillId="0" borderId="2" xfId="3" applyNumberFormat="1" applyFont="1" applyFill="1" applyBorder="1" applyAlignment="1">
      <alignment horizontal="center" vertical="center"/>
    </xf>
    <xf numFmtId="49" fontId="17" fillId="0" borderId="3" xfId="3" applyNumberFormat="1" applyFont="1" applyFill="1" applyBorder="1" applyAlignment="1">
      <alignment horizontal="center" vertical="center"/>
    </xf>
    <xf numFmtId="49" fontId="17" fillId="0" borderId="6" xfId="3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49" fontId="17" fillId="0" borderId="1" xfId="3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3" fontId="25" fillId="0" borderId="8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54" fillId="2" borderId="0" xfId="28" applyFont="1" applyFill="1" applyAlignment="1">
      <alignment horizontal="center" wrapText="1"/>
    </xf>
    <xf numFmtId="0" fontId="50" fillId="2" borderId="1" xfId="28" applyFont="1" applyFill="1" applyBorder="1" applyAlignment="1">
      <alignment horizontal="center" vertical="center" wrapText="1"/>
    </xf>
    <xf numFmtId="49" fontId="50" fillId="2" borderId="2" xfId="28" applyNumberFormat="1" applyFont="1" applyFill="1" applyBorder="1" applyAlignment="1">
      <alignment horizontal="center" vertical="center" wrapText="1"/>
    </xf>
    <xf numFmtId="49" fontId="50" fillId="2" borderId="6" xfId="28" applyNumberFormat="1" applyFont="1" applyFill="1" applyBorder="1" applyAlignment="1">
      <alignment horizontal="center" vertical="center" wrapText="1"/>
    </xf>
    <xf numFmtId="2" fontId="50" fillId="2" borderId="4" xfId="28" applyNumberFormat="1" applyFont="1" applyFill="1" applyBorder="1" applyAlignment="1">
      <alignment horizontal="center" vertical="center"/>
    </xf>
    <xf numFmtId="2" fontId="50" fillId="2" borderId="5" xfId="28" applyNumberFormat="1" applyFont="1" applyFill="1" applyBorder="1" applyAlignment="1">
      <alignment horizontal="center" vertical="center"/>
    </xf>
    <xf numFmtId="2" fontId="50" fillId="2" borderId="20" xfId="28" applyNumberFormat="1" applyFont="1" applyFill="1" applyBorder="1" applyAlignment="1">
      <alignment horizontal="center" vertical="center"/>
    </xf>
    <xf numFmtId="3" fontId="50" fillId="2" borderId="4" xfId="28" applyNumberFormat="1" applyFont="1" applyFill="1" applyBorder="1" applyAlignment="1">
      <alignment horizontal="center" vertical="center"/>
    </xf>
    <xf numFmtId="3" fontId="50" fillId="2" borderId="5" xfId="28" applyNumberFormat="1" applyFont="1" applyFill="1" applyBorder="1" applyAlignment="1">
      <alignment horizontal="center" vertical="center"/>
    </xf>
    <xf numFmtId="3" fontId="50" fillId="2" borderId="20" xfId="28" applyNumberFormat="1" applyFont="1" applyFill="1" applyBorder="1" applyAlignment="1">
      <alignment horizontal="center" vertical="center"/>
    </xf>
    <xf numFmtId="3" fontId="58" fillId="2" borderId="0" xfId="28" applyNumberFormat="1" applyFont="1" applyFill="1" applyAlignment="1">
      <alignment horizontal="center" vertical="center" wrapText="1"/>
    </xf>
    <xf numFmtId="0" fontId="59" fillId="2" borderId="0" xfId="28" applyFont="1" applyFill="1" applyAlignment="1">
      <alignment horizontal="center" vertical="center" wrapText="1"/>
    </xf>
    <xf numFmtId="3" fontId="17" fillId="2" borderId="1" xfId="28" applyNumberFormat="1" applyFont="1" applyFill="1" applyBorder="1" applyAlignment="1">
      <alignment horizontal="center" vertical="center" wrapText="1"/>
    </xf>
    <xf numFmtId="3" fontId="17" fillId="2" borderId="1" xfId="10" applyNumberFormat="1" applyFont="1" applyFill="1" applyBorder="1" applyAlignment="1">
      <alignment horizontal="center" vertical="center" wrapText="1"/>
    </xf>
    <xf numFmtId="0" fontId="62" fillId="2" borderId="0" xfId="31" applyFont="1" applyFill="1" applyAlignment="1">
      <alignment horizontal="center" vertical="center"/>
    </xf>
    <xf numFmtId="0" fontId="63" fillId="2" borderId="62" xfId="31" applyFont="1" applyFill="1" applyBorder="1" applyAlignment="1">
      <alignment horizontal="right" vertical="center"/>
    </xf>
    <xf numFmtId="0" fontId="65" fillId="2" borderId="7" xfId="31" applyFont="1" applyFill="1" applyBorder="1" applyAlignment="1">
      <alignment horizontal="center" vertical="center" wrapText="1"/>
    </xf>
    <xf numFmtId="0" fontId="65" fillId="2" borderId="13" xfId="31" applyFont="1" applyFill="1" applyBorder="1" applyAlignment="1">
      <alignment horizontal="center" vertical="center" wrapText="1"/>
    </xf>
    <xf numFmtId="0" fontId="65" fillId="2" borderId="8" xfId="31" applyFont="1" applyFill="1" applyBorder="1" applyAlignment="1">
      <alignment horizontal="center" vertical="center" wrapText="1"/>
    </xf>
    <xf numFmtId="0" fontId="65" fillId="2" borderId="1" xfId="31" applyFont="1" applyFill="1" applyBorder="1" applyAlignment="1">
      <alignment horizontal="center" vertical="center" wrapText="1"/>
    </xf>
    <xf numFmtId="0" fontId="23" fillId="2" borderId="12" xfId="31" applyFont="1" applyFill="1" applyBorder="1" applyAlignment="1">
      <alignment horizontal="center" vertical="center"/>
    </xf>
    <xf numFmtId="0" fontId="23" fillId="2" borderId="11" xfId="31" applyFont="1" applyFill="1" applyBorder="1" applyAlignment="1">
      <alignment horizontal="center" vertical="center"/>
    </xf>
    <xf numFmtId="0" fontId="23" fillId="2" borderId="40" xfId="31" applyFont="1" applyFill="1" applyBorder="1" applyAlignment="1">
      <alignment horizontal="center" vertical="center"/>
    </xf>
    <xf numFmtId="0" fontId="66" fillId="2" borderId="10" xfId="31" applyFont="1" applyFill="1" applyBorder="1" applyAlignment="1">
      <alignment horizontal="center" vertical="center" wrapText="1"/>
    </xf>
    <xf numFmtId="0" fontId="66" fillId="2" borderId="11" xfId="31" applyFont="1" applyFill="1" applyBorder="1" applyAlignment="1">
      <alignment horizontal="center" vertical="center" wrapText="1"/>
    </xf>
    <xf numFmtId="0" fontId="66" fillId="2" borderId="40" xfId="31" applyFont="1" applyFill="1" applyBorder="1" applyAlignment="1">
      <alignment horizontal="center" vertical="center" wrapText="1"/>
    </xf>
    <xf numFmtId="0" fontId="66" fillId="2" borderId="7" xfId="31" applyFont="1" applyFill="1" applyBorder="1" applyAlignment="1">
      <alignment horizontal="center" vertical="center" wrapText="1"/>
    </xf>
    <xf numFmtId="0" fontId="66" fillId="2" borderId="8" xfId="31" applyFont="1" applyFill="1" applyBorder="1" applyAlignment="1">
      <alignment horizontal="center" vertical="center" wrapText="1"/>
    </xf>
    <xf numFmtId="0" fontId="66" fillId="2" borderId="12" xfId="31" applyFont="1" applyFill="1" applyBorder="1" applyAlignment="1">
      <alignment horizontal="center" vertical="center" wrapText="1"/>
    </xf>
    <xf numFmtId="0" fontId="66" fillId="2" borderId="9" xfId="31" applyFont="1" applyFill="1" applyBorder="1" applyAlignment="1">
      <alignment horizontal="center" vertical="center" wrapText="1"/>
    </xf>
    <xf numFmtId="0" fontId="22" fillId="2" borderId="39" xfId="31" applyFont="1" applyFill="1" applyBorder="1" applyAlignment="1">
      <alignment horizontal="center" vertical="center" wrapText="1"/>
    </xf>
    <xf numFmtId="0" fontId="22" fillId="2" borderId="29" xfId="31" applyFont="1" applyFill="1" applyBorder="1" applyAlignment="1">
      <alignment horizontal="center" vertical="center" wrapText="1"/>
    </xf>
    <xf numFmtId="0" fontId="65" fillId="2" borderId="2" xfId="31" applyFont="1" applyFill="1" applyBorder="1" applyAlignment="1">
      <alignment horizontal="center" vertical="center" wrapText="1"/>
    </xf>
    <xf numFmtId="0" fontId="65" fillId="2" borderId="6" xfId="31" applyFont="1" applyFill="1" applyBorder="1" applyAlignment="1">
      <alignment horizontal="center" vertical="center" wrapText="1"/>
    </xf>
    <xf numFmtId="0" fontId="69" fillId="2" borderId="3" xfId="31" applyFont="1" applyFill="1" applyBorder="1" applyAlignment="1">
      <alignment horizontal="center" vertical="center" wrapText="1"/>
    </xf>
    <xf numFmtId="0" fontId="69" fillId="2" borderId="6" xfId="31" applyFont="1" applyFill="1" applyBorder="1" applyAlignment="1">
      <alignment horizontal="center" vertical="center" wrapText="1"/>
    </xf>
    <xf numFmtId="0" fontId="67" fillId="2" borderId="2" xfId="31" applyFont="1" applyFill="1" applyBorder="1" applyAlignment="1">
      <alignment horizontal="center" vertical="center" wrapText="1"/>
    </xf>
    <xf numFmtId="0" fontId="67" fillId="2" borderId="6" xfId="31" applyFont="1" applyFill="1" applyBorder="1" applyAlignment="1">
      <alignment horizontal="center" vertical="center" wrapText="1"/>
    </xf>
    <xf numFmtId="0" fontId="66" fillId="2" borderId="19" xfId="31" applyFont="1" applyFill="1" applyBorder="1" applyAlignment="1">
      <alignment horizontal="center" vertical="center"/>
    </xf>
    <xf numFmtId="0" fontId="66" fillId="2" borderId="28" xfId="31" applyFont="1" applyFill="1" applyBorder="1" applyAlignment="1">
      <alignment horizontal="center" vertical="center"/>
    </xf>
    <xf numFmtId="0" fontId="25" fillId="2" borderId="18" xfId="31" applyFont="1" applyFill="1" applyBorder="1" applyAlignment="1">
      <alignment horizontal="center" vertical="center" wrapText="1"/>
    </xf>
    <xf numFmtId="0" fontId="25" fillId="2" borderId="16" xfId="31" applyFont="1" applyFill="1" applyBorder="1" applyAlignment="1">
      <alignment horizontal="center" vertical="center" wrapText="1"/>
    </xf>
    <xf numFmtId="0" fontId="25" fillId="2" borderId="3" xfId="31" applyFont="1" applyFill="1" applyBorder="1" applyAlignment="1">
      <alignment horizontal="center" vertical="center" wrapText="1"/>
    </xf>
    <xf numFmtId="0" fontId="25" fillId="2" borderId="6" xfId="31" applyFont="1" applyFill="1" applyBorder="1" applyAlignment="1">
      <alignment horizontal="center" vertical="center" wrapText="1"/>
    </xf>
    <xf numFmtId="0" fontId="66" fillId="2" borderId="19" xfId="31" applyFont="1" applyFill="1" applyBorder="1" applyAlignment="1">
      <alignment horizontal="center" vertical="center" wrapText="1"/>
    </xf>
    <xf numFmtId="0" fontId="66" fillId="2" borderId="28" xfId="31" applyFont="1" applyFill="1" applyBorder="1" applyAlignment="1">
      <alignment horizontal="center" vertical="center" wrapText="1"/>
    </xf>
    <xf numFmtId="0" fontId="69" fillId="2" borderId="18" xfId="31" applyFont="1" applyFill="1" applyBorder="1" applyAlignment="1">
      <alignment horizontal="center" vertical="center" wrapText="1"/>
    </xf>
    <xf numFmtId="0" fontId="69" fillId="2" borderId="16" xfId="31" applyFont="1" applyFill="1" applyBorder="1" applyAlignment="1">
      <alignment horizontal="center" vertical="center" wrapText="1"/>
    </xf>
    <xf numFmtId="0" fontId="70" fillId="2" borderId="3" xfId="31" applyFont="1" applyFill="1" applyBorder="1" applyAlignment="1">
      <alignment horizontal="center" vertical="center" wrapText="1"/>
    </xf>
    <xf numFmtId="0" fontId="70" fillId="2" borderId="6" xfId="31" applyFont="1" applyFill="1" applyBorder="1" applyAlignment="1">
      <alignment horizontal="center" vertical="center" wrapText="1"/>
    </xf>
    <xf numFmtId="4" fontId="69" fillId="2" borderId="3" xfId="31" applyNumberFormat="1" applyFont="1" applyFill="1" applyBorder="1" applyAlignment="1">
      <alignment horizontal="center" vertical="center" wrapText="1"/>
    </xf>
    <xf numFmtId="4" fontId="69" fillId="2" borderId="6" xfId="31" applyNumberFormat="1" applyFont="1" applyFill="1" applyBorder="1" applyAlignment="1">
      <alignment horizontal="center" vertical="center" wrapText="1"/>
    </xf>
    <xf numFmtId="0" fontId="66" fillId="2" borderId="34" xfId="31" applyFont="1" applyFill="1" applyBorder="1" applyAlignment="1">
      <alignment horizontal="center" vertical="center" wrapText="1"/>
    </xf>
    <xf numFmtId="0" fontId="8" fillId="2" borderId="0" xfId="32" applyFont="1" applyFill="1" applyAlignment="1">
      <alignment horizontal="center" vertical="center" wrapText="1"/>
    </xf>
    <xf numFmtId="0" fontId="22" fillId="2" borderId="30" xfId="32" applyFont="1" applyFill="1" applyBorder="1" applyAlignment="1">
      <alignment horizontal="center" vertical="center" wrapText="1"/>
    </xf>
    <xf numFmtId="0" fontId="22" fillId="2" borderId="16" xfId="32" applyFont="1" applyFill="1" applyBorder="1" applyAlignment="1">
      <alignment horizontal="center" vertical="center" wrapText="1"/>
    </xf>
    <xf numFmtId="0" fontId="22" fillId="2" borderId="31" xfId="32" applyFont="1" applyFill="1" applyBorder="1" applyAlignment="1">
      <alignment horizontal="center" vertical="center" wrapText="1"/>
    </xf>
    <xf numFmtId="0" fontId="22" fillId="2" borderId="6" xfId="32" applyFont="1" applyFill="1" applyBorder="1" applyAlignment="1">
      <alignment horizontal="center" vertical="center" wrapText="1"/>
    </xf>
    <xf numFmtId="0" fontId="29" fillId="2" borderId="31" xfId="32" applyFont="1" applyFill="1" applyBorder="1" applyAlignment="1">
      <alignment horizontal="center" vertical="center" wrapText="1"/>
    </xf>
    <xf numFmtId="0" fontId="29" fillId="2" borderId="32" xfId="32" applyFont="1" applyFill="1" applyBorder="1" applyAlignment="1">
      <alignment horizontal="center" vertical="center" wrapText="1"/>
    </xf>
    <xf numFmtId="0" fontId="22" fillId="2" borderId="28" xfId="32" applyFont="1" applyFill="1" applyBorder="1" applyAlignment="1">
      <alignment horizontal="center" vertical="center" wrapText="1"/>
    </xf>
    <xf numFmtId="0" fontId="22" fillId="0" borderId="13" xfId="32" applyFont="1" applyFill="1" applyBorder="1" applyAlignment="1">
      <alignment horizontal="center" vertical="center" wrapText="1"/>
    </xf>
    <xf numFmtId="0" fontId="22" fillId="0" borderId="1" xfId="32" applyFont="1" applyFill="1" applyBorder="1" applyAlignment="1">
      <alignment horizontal="center" vertical="center" wrapText="1"/>
    </xf>
    <xf numFmtId="0" fontId="22" fillId="2" borderId="7" xfId="32" applyFont="1" applyFill="1" applyBorder="1" applyAlignment="1">
      <alignment horizontal="center" vertical="center" wrapText="1"/>
    </xf>
    <xf numFmtId="0" fontId="22" fillId="2" borderId="13" xfId="32" applyFont="1" applyFill="1" applyBorder="1" applyAlignment="1">
      <alignment horizontal="center" vertical="center" wrapText="1"/>
    </xf>
    <xf numFmtId="0" fontId="22" fillId="2" borderId="8" xfId="32" applyFont="1" applyFill="1" applyBorder="1" applyAlignment="1">
      <alignment horizontal="center" vertical="center" wrapText="1"/>
    </xf>
    <xf numFmtId="0" fontId="22" fillId="2" borderId="1" xfId="32" applyFont="1" applyFill="1" applyBorder="1" applyAlignment="1">
      <alignment horizontal="center" vertical="center" wrapText="1"/>
    </xf>
    <xf numFmtId="0" fontId="29" fillId="2" borderId="8" xfId="32" applyFont="1" applyFill="1" applyBorder="1" applyAlignment="1">
      <alignment horizontal="center" vertical="center" wrapText="1"/>
    </xf>
    <xf numFmtId="0" fontId="65" fillId="2" borderId="9" xfId="31" applyFont="1" applyFill="1" applyBorder="1" applyAlignment="1">
      <alignment horizontal="center" vertical="center" wrapText="1"/>
    </xf>
    <xf numFmtId="0" fontId="65" fillId="2" borderId="14" xfId="31" applyFont="1" applyFill="1" applyBorder="1" applyAlignment="1">
      <alignment horizontal="center" vertical="center" wrapText="1"/>
    </xf>
    <xf numFmtId="0" fontId="44" fillId="2" borderId="31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59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3" fontId="44" fillId="2" borderId="7" xfId="0" applyNumberFormat="1" applyFont="1" applyFill="1" applyBorder="1" applyAlignment="1">
      <alignment horizontal="center" vertical="center" wrapText="1"/>
    </xf>
    <xf numFmtId="3" fontId="44" fillId="2" borderId="26" xfId="0" applyNumberFormat="1" applyFont="1" applyFill="1" applyBorder="1" applyAlignment="1">
      <alignment horizontal="center" vertical="center" wrapText="1"/>
    </xf>
    <xf numFmtId="3" fontId="44" fillId="2" borderId="8" xfId="0" applyNumberFormat="1" applyFont="1" applyFill="1" applyBorder="1" applyAlignment="1">
      <alignment horizontal="center" vertical="center" wrapText="1"/>
    </xf>
    <xf numFmtId="3" fontId="44" fillId="2" borderId="9" xfId="0" applyNumberFormat="1" applyFont="1" applyFill="1" applyBorder="1" applyAlignment="1">
      <alignment horizontal="center" vertical="center" wrapText="1"/>
    </xf>
    <xf numFmtId="3" fontId="44" fillId="2" borderId="10" xfId="0" applyNumberFormat="1" applyFont="1" applyFill="1" applyBorder="1" applyAlignment="1">
      <alignment horizontal="center" vertical="center" wrapText="1"/>
    </xf>
    <xf numFmtId="3" fontId="44" fillId="2" borderId="58" xfId="0" applyNumberFormat="1" applyFont="1" applyFill="1" applyBorder="1" applyAlignment="1">
      <alignment horizontal="center" vertical="center" wrapText="1"/>
    </xf>
    <xf numFmtId="3" fontId="44" fillId="2" borderId="53" xfId="0" applyNumberFormat="1" applyFont="1" applyFill="1" applyBorder="1" applyAlignment="1">
      <alignment horizontal="center" vertical="center"/>
    </xf>
    <xf numFmtId="0" fontId="75" fillId="2" borderId="8" xfId="0" applyFont="1" applyFill="1" applyBorder="1" applyAlignment="1">
      <alignment horizontal="center" vertical="center" wrapText="1"/>
    </xf>
    <xf numFmtId="0" fontId="75" fillId="2" borderId="9" xfId="0" applyFont="1" applyFill="1" applyBorder="1" applyAlignment="1">
      <alignment horizontal="center" vertical="center" wrapText="1"/>
    </xf>
    <xf numFmtId="3" fontId="44" fillId="2" borderId="40" xfId="0" applyNumberFormat="1" applyFont="1" applyFill="1" applyBorder="1" applyAlignment="1">
      <alignment horizontal="center" vertical="center" wrapText="1"/>
    </xf>
    <xf numFmtId="3" fontId="44" fillId="2" borderId="57" xfId="0" applyNumberFormat="1" applyFont="1" applyFill="1" applyBorder="1" applyAlignment="1">
      <alignment horizontal="center" vertical="center" wrapText="1"/>
    </xf>
    <xf numFmtId="3" fontId="44" fillId="2" borderId="56" xfId="0" applyNumberFormat="1" applyFont="1" applyFill="1" applyBorder="1" applyAlignment="1">
      <alignment horizontal="center" vertical="center" wrapText="1"/>
    </xf>
    <xf numFmtId="3" fontId="44" fillId="2" borderId="15" xfId="0" applyNumberFormat="1" applyFont="1" applyFill="1" applyBorder="1" applyAlignment="1">
      <alignment horizontal="center" vertical="center" wrapText="1"/>
    </xf>
    <xf numFmtId="0" fontId="75" fillId="2" borderId="5" xfId="0" applyFont="1" applyFill="1" applyBorder="1" applyAlignment="1">
      <alignment horizontal="center" vertical="center" wrapText="1"/>
    </xf>
    <xf numFmtId="0" fontId="75" fillId="2" borderId="20" xfId="0" applyFont="1" applyFill="1" applyBorder="1" applyAlignment="1">
      <alignment horizontal="center" vertical="center" wrapText="1"/>
    </xf>
    <xf numFmtId="3" fontId="44" fillId="2" borderId="2" xfId="0" applyNumberFormat="1" applyFont="1" applyFill="1" applyBorder="1" applyAlignment="1">
      <alignment horizontal="center" vertical="center" wrapText="1"/>
    </xf>
    <xf numFmtId="0" fontId="75" fillId="2" borderId="3" xfId="0" applyFont="1" applyFill="1" applyBorder="1" applyAlignment="1">
      <alignment horizontal="center" vertical="center" wrapText="1"/>
    </xf>
    <xf numFmtId="3" fontId="44" fillId="2" borderId="19" xfId="0" applyNumberFormat="1" applyFont="1" applyFill="1" applyBorder="1" applyAlignment="1">
      <alignment horizontal="center" vertical="center" wrapText="1"/>
    </xf>
    <xf numFmtId="0" fontId="75" fillId="2" borderId="34" xfId="0" applyFont="1" applyFill="1" applyBorder="1" applyAlignment="1">
      <alignment horizontal="center" vertical="center" wrapText="1"/>
    </xf>
    <xf numFmtId="3" fontId="44" fillId="2" borderId="13" xfId="0" applyNumberFormat="1" applyFont="1" applyFill="1" applyBorder="1" applyAlignment="1">
      <alignment horizontal="center" vertical="center" wrapText="1"/>
    </xf>
    <xf numFmtId="0" fontId="75" fillId="2" borderId="17" xfId="0" applyFont="1" applyFill="1" applyBorder="1" applyAlignment="1">
      <alignment horizontal="center" vertical="center" wrapText="1"/>
    </xf>
    <xf numFmtId="3" fontId="44" fillId="2" borderId="1" xfId="0" applyNumberFormat="1" applyFont="1" applyFill="1" applyBorder="1" applyAlignment="1">
      <alignment horizontal="center" vertical="center" wrapText="1"/>
    </xf>
    <xf numFmtId="0" fontId="75" fillId="2" borderId="2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75" fillId="2" borderId="19" xfId="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/>
    </xf>
    <xf numFmtId="3" fontId="14" fillId="2" borderId="1" xfId="10" applyNumberFormat="1" applyFont="1" applyFill="1" applyBorder="1" applyAlignment="1">
      <alignment horizontal="center" vertical="center" wrapText="1"/>
    </xf>
    <xf numFmtId="3" fontId="14" fillId="2" borderId="4" xfId="10" applyNumberFormat="1" applyFont="1" applyFill="1" applyBorder="1" applyAlignment="1">
      <alignment horizontal="center" vertical="center" wrapText="1"/>
    </xf>
    <xf numFmtId="3" fontId="14" fillId="2" borderId="20" xfId="10" applyNumberFormat="1" applyFont="1" applyFill="1" applyBorder="1" applyAlignment="1">
      <alignment horizontal="center" vertical="center" wrapText="1"/>
    </xf>
    <xf numFmtId="0" fontId="15" fillId="3" borderId="0" xfId="10" applyNumberFormat="1" applyFont="1" applyFill="1" applyBorder="1" applyAlignment="1">
      <alignment horizontal="center" vertical="center" wrapText="1"/>
    </xf>
    <xf numFmtId="0" fontId="14" fillId="3" borderId="1" xfId="10" applyFont="1" applyFill="1" applyBorder="1" applyAlignment="1">
      <alignment horizontal="center" vertical="center" wrapText="1"/>
    </xf>
    <xf numFmtId="0" fontId="14" fillId="2" borderId="1" xfId="10" applyFont="1" applyFill="1" applyBorder="1" applyAlignment="1">
      <alignment horizontal="center" vertical="center" wrapText="1"/>
    </xf>
    <xf numFmtId="1" fontId="16" fillId="3" borderId="1" xfId="10" applyNumberFormat="1" applyFont="1" applyFill="1" applyBorder="1" applyAlignment="1">
      <alignment horizontal="center" vertical="center" wrapText="1"/>
    </xf>
    <xf numFmtId="1" fontId="16" fillId="3" borderId="4" xfId="10" applyNumberFormat="1" applyFont="1" applyFill="1" applyBorder="1" applyAlignment="1">
      <alignment horizontal="center" vertical="center" wrapText="1"/>
    </xf>
    <xf numFmtId="1" fontId="16" fillId="3" borderId="5" xfId="10" applyNumberFormat="1" applyFont="1" applyFill="1" applyBorder="1" applyAlignment="1">
      <alignment horizontal="center" vertical="center" wrapText="1"/>
    </xf>
    <xf numFmtId="1" fontId="16" fillId="3" borderId="20" xfId="10" applyNumberFormat="1" applyFont="1" applyFill="1" applyBorder="1" applyAlignment="1">
      <alignment horizontal="center" vertical="center" wrapText="1"/>
    </xf>
    <xf numFmtId="3" fontId="14" fillId="2" borderId="2" xfId="10" applyNumberFormat="1" applyFont="1" applyFill="1" applyBorder="1" applyAlignment="1">
      <alignment horizontal="center" vertical="center" wrapText="1"/>
    </xf>
    <xf numFmtId="3" fontId="14" fillId="2" borderId="3" xfId="10" applyNumberFormat="1" applyFont="1" applyFill="1" applyBorder="1" applyAlignment="1">
      <alignment horizontal="center" vertical="center" wrapText="1"/>
    </xf>
    <xf numFmtId="3" fontId="14" fillId="2" borderId="6" xfId="10" applyNumberFormat="1" applyFont="1" applyFill="1" applyBorder="1" applyAlignment="1">
      <alignment horizontal="center" vertical="center" wrapText="1"/>
    </xf>
  </cellXfs>
  <cellStyles count="39">
    <cellStyle name="Обычный" xfId="0" builtinId="0"/>
    <cellStyle name="Обычный 10 10 10 2" xfId="11"/>
    <cellStyle name="Обычный 10 10 10 2 2" xfId="16"/>
    <cellStyle name="Обычный 10 10 10 2 2 2 2 2" xfId="18"/>
    <cellStyle name="Обычный 10 10 14" xfId="25"/>
    <cellStyle name="Обычный 10 10 14 7 2" xfId="26"/>
    <cellStyle name="Обычный 10 10 3 3 6 3" xfId="33"/>
    <cellStyle name="Обычный 100" xfId="13"/>
    <cellStyle name="Обычный 144" xfId="12"/>
    <cellStyle name="Обычный 144 2" xfId="17"/>
    <cellStyle name="Обычный 149 12" xfId="2"/>
    <cellStyle name="Обычный 15 2 4 4" xfId="10"/>
    <cellStyle name="Обычный 150" xfId="28"/>
    <cellStyle name="Обычный 150 3" xfId="32"/>
    <cellStyle name="Обычный 17" xfId="22"/>
    <cellStyle name="Обычный 2" xfId="1"/>
    <cellStyle name="Обычный 2 10" xfId="5"/>
    <cellStyle name="Обычный 2 136 11 7 4 3" xfId="19"/>
    <cellStyle name="Обычный 2 136 11 7 4 3 6" xfId="20"/>
    <cellStyle name="Обычный 2 136 11 7 4 8" xfId="21"/>
    <cellStyle name="Обычный 2 136 11 7 6 2" xfId="7"/>
    <cellStyle name="Обычный 2 136 15" xfId="24"/>
    <cellStyle name="Обычный 2 136 23 7" xfId="23"/>
    <cellStyle name="Обычный 2 137" xfId="9"/>
    <cellStyle name="Обычный 2 139" xfId="31"/>
    <cellStyle name="Обычный 2 148" xfId="15"/>
    <cellStyle name="Обычный 2 2" xfId="29"/>
    <cellStyle name="Обычный 2 2 2 4" xfId="3"/>
    <cellStyle name="Обычный 2 3 2" xfId="6"/>
    <cellStyle name="Обычный 2 6" xfId="8"/>
    <cellStyle name="Обычный 2 6 2" xfId="38"/>
    <cellStyle name="Обычный 3" xfId="35"/>
    <cellStyle name="Обычный 4" xfId="37"/>
    <cellStyle name="Обычный 4 33" xfId="34"/>
    <cellStyle name="Обычный 5" xfId="4"/>
    <cellStyle name="Обычный 6 19 8" xfId="30"/>
    <cellStyle name="Обычный 84 2 3" xfId="14"/>
    <cellStyle name="Обычный 85" xfId="27"/>
    <cellStyle name="Обычный_17.04.2007 Свод(общий)" xfId="3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77;&#1088;&#1077;&#1088;&#1072;&#1089;&#1087;&#1088;%20&#1050;&#1057;&#1043;/&#1084;&#1072;&#1088;&#1090;%20&#1086;&#1090;&#1087;&#1091;&#1089;&#1082;/minzdrav/&#1056;&#1072;&#1073;&#1086;&#1090;&#1072;/3.VBA/2017-&#1050;&#1057;&#1043;-&#1052;&#1080;&#1085;&#1079;&#1076;&#1088;&#1072;&#1074;/&#1050;&#1057;-&#1050;&#1055;/&#1089;&#1087;&#1088;&#1072;&#1074;&#1086;&#1095;&#1085;&#1080;&#1082;%20&#1076;&#1083;&#1103;%20&#1087;&#1088;&#1086;&#1075;&#1088;&#1072;&#1084;&#1084;&#1099;_&#1050;&#105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&#1054;&#1073;&#1097;&#1072;&#1103;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24%20&#1075;\&#1040;&#1055;&#1059;\&#1055;&#1088;&#1086;&#1092;&#1080;&#1083;&#1072;&#1082;&#1090;&#1080;&#1082;&#1072;\&#1056;&#1072;&#1089;&#1095;&#1077;&#1090;&#1085;&#1072;&#1103;%20&#1055;&#1088;&#1086;&#1092;&#1080;&#1083;&#1072;&#1082;&#1090;&#1080;&#1082;&#1072;_202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SIT/&#1058;%20&#1040;%20&#1056;%20&#1048;%20&#1060;%20&#1053;%20&#1067;%20&#1045;/&#1054;&#1073;&#1098;&#1077;&#1084;&#1099;/2024%20&#1075;/&#1054;&#1073;&#1088;&#1072;&#1097;&#1077;&#1085;&#1080;&#1103;/&#1050;&#1086;&#1084;&#1087;&#1083;&#1077;&#1082;&#1089;&#1085;&#1099;&#1077;%20&#1087;&#1086;&#1089;&#1077;&#1097;&#1077;&#1085;&#1080;&#1103;%20&#1087;&#1086;%20&#1084;&#1077;&#1076;.%20&#1088;&#1077;&#1072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V"/>
      <sheetName val="Консульт анализ"/>
      <sheetName val="СВОД (расчетная)"/>
      <sheetName val="КВД, БГМУ"/>
      <sheetName val="N-в дети_вз 2023"/>
      <sheetName val="КП к распределению"/>
      <sheetName val="по мероприятиям"/>
      <sheetName val="табл ПГГ 2021"/>
      <sheetName val="аналитика"/>
      <sheetName val="диализ 2024"/>
      <sheetName val="АЦКТ на 2021 !!!"/>
      <sheetName val="ЖК г. Уфа"/>
      <sheetName val="Консультативные"/>
      <sheetName val="АПУ (по мероприятиям)"/>
      <sheetName val="Нормативы"/>
      <sheetName val="АЦКТ 2024"/>
      <sheetName val="Стомат 23 г."/>
      <sheetName val="ЦЗ"/>
      <sheetName val="ЦЗ _дети+взр"/>
      <sheetName val="ЦЗ (МОБИЛЬНЫЕ)"/>
      <sheetName val="ЦЗ Перерасп(Мобильн)"/>
      <sheetName val="РСП"/>
      <sheetName val="Гериатрия"/>
      <sheetName val="Стоматология г. Уфа"/>
      <sheetName val="Диализ"/>
      <sheetName val="БСМП"/>
      <sheetName val="Аллергология"/>
      <sheetName val="Сурдология"/>
      <sheetName val="Гематология"/>
      <sheetName val="Ревматология"/>
      <sheetName val="Колопроктология"/>
      <sheetName val="Ревматология (проект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>Медицинская помощь, оказываемая в центрах здоровья, на 2024 год.</v>
          </cell>
        </row>
        <row r="3">
          <cell r="A3" t="str">
            <v>Реестровый номер МО</v>
          </cell>
          <cell r="B3" t="str">
            <v>Наименование медицинской организации</v>
          </cell>
          <cell r="C3" t="str">
            <v>Всего</v>
          </cell>
          <cell r="D3" t="str">
            <v>в том числе:</v>
          </cell>
          <cell r="F3" t="str">
            <v>из них:</v>
          </cell>
        </row>
        <row r="4">
          <cell r="F4" t="str">
            <v>Взрослое население</v>
          </cell>
          <cell r="I4" t="str">
            <v>Детское население</v>
          </cell>
        </row>
        <row r="5">
          <cell r="D5" t="str">
            <v>первичное посещение</v>
          </cell>
          <cell r="E5" t="str">
            <v>динамическое наблюдение (комплексное)</v>
          </cell>
          <cell r="F5" t="str">
            <v>всего</v>
          </cell>
          <cell r="G5" t="str">
            <v>первичное посещение</v>
          </cell>
          <cell r="H5" t="str">
            <v>динамическое наблюдение (комплексное)</v>
          </cell>
          <cell r="I5" t="str">
            <v>всего</v>
          </cell>
          <cell r="J5" t="str">
            <v>первичное посещение</v>
          </cell>
          <cell r="K5" t="str">
            <v>динамическое наблюдение (комплексное)</v>
          </cell>
        </row>
        <row r="7">
          <cell r="B7">
            <v>1</v>
          </cell>
          <cell r="C7" t="str">
            <v>2=3+4</v>
          </cell>
          <cell r="D7" t="str">
            <v>3=5+7</v>
          </cell>
          <cell r="E7" t="str">
            <v>4=6+8</v>
          </cell>
          <cell r="G7">
            <v>5</v>
          </cell>
          <cell r="H7">
            <v>6</v>
          </cell>
          <cell r="J7">
            <v>7</v>
          </cell>
          <cell r="K7">
            <v>8</v>
          </cell>
        </row>
        <row r="8">
          <cell r="A8" t="str">
            <v>024005</v>
          </cell>
          <cell r="B8" t="str">
            <v>ГБУЗ РБ Белорецкая ЦРКБ</v>
          </cell>
          <cell r="C8">
            <v>13903</v>
          </cell>
          <cell r="D8">
            <v>11122</v>
          </cell>
          <cell r="E8">
            <v>2781</v>
          </cell>
          <cell r="F8">
            <v>10445</v>
          </cell>
          <cell r="G8">
            <v>8356</v>
          </cell>
          <cell r="H8">
            <v>2089</v>
          </cell>
          <cell r="I8">
            <v>3458</v>
          </cell>
          <cell r="J8">
            <v>2766</v>
          </cell>
          <cell r="K8">
            <v>692</v>
          </cell>
        </row>
        <row r="9">
          <cell r="A9" t="str">
            <v>025001</v>
          </cell>
          <cell r="B9" t="str">
            <v>ГБУЗ РБ Бирская ЦРБ</v>
          </cell>
          <cell r="C9">
            <v>9006</v>
          </cell>
          <cell r="D9">
            <v>7205</v>
          </cell>
          <cell r="E9">
            <v>1801</v>
          </cell>
          <cell r="F9">
            <v>7054</v>
          </cell>
          <cell r="G9">
            <v>5643</v>
          </cell>
          <cell r="H9">
            <v>1411</v>
          </cell>
          <cell r="I9">
            <v>1952</v>
          </cell>
          <cell r="J9">
            <v>1562</v>
          </cell>
          <cell r="K9">
            <v>390</v>
          </cell>
        </row>
        <row r="10">
          <cell r="A10" t="str">
            <v>021111</v>
          </cell>
          <cell r="B10" t="str">
            <v>ГБУЗ РБ ГБ г.Кумертау</v>
          </cell>
          <cell r="C10">
            <v>7702</v>
          </cell>
          <cell r="D10">
            <v>6161</v>
          </cell>
          <cell r="E10">
            <v>1541</v>
          </cell>
          <cell r="F10">
            <v>6013</v>
          </cell>
          <cell r="G10">
            <v>4810</v>
          </cell>
          <cell r="H10">
            <v>1203</v>
          </cell>
          <cell r="I10">
            <v>1689</v>
          </cell>
          <cell r="J10">
            <v>1351</v>
          </cell>
          <cell r="K10">
            <v>338</v>
          </cell>
        </row>
        <row r="11">
          <cell r="A11" t="str">
            <v>026001</v>
          </cell>
          <cell r="B11" t="str">
            <v>ГБУЗ РБ Месягутовская ЦРБ</v>
          </cell>
          <cell r="C11">
            <v>6135</v>
          </cell>
          <cell r="D11">
            <v>4908</v>
          </cell>
          <cell r="E11">
            <v>1227</v>
          </cell>
          <cell r="F11">
            <v>4665</v>
          </cell>
          <cell r="G11">
            <v>3732</v>
          </cell>
          <cell r="H11">
            <v>933</v>
          </cell>
          <cell r="I11">
            <v>1470</v>
          </cell>
          <cell r="J11">
            <v>1176</v>
          </cell>
          <cell r="K11">
            <v>294</v>
          </cell>
        </row>
        <row r="12">
          <cell r="A12" t="str">
            <v>021201</v>
          </cell>
          <cell r="B12" t="str">
            <v>ГБУЗ РБ ГБ г.Нефтекамск</v>
          </cell>
          <cell r="C12">
            <v>15929</v>
          </cell>
          <cell r="D12">
            <v>12744</v>
          </cell>
          <cell r="E12">
            <v>3185</v>
          </cell>
          <cell r="F12">
            <v>12272</v>
          </cell>
          <cell r="G12">
            <v>9818</v>
          </cell>
          <cell r="H12">
            <v>2454</v>
          </cell>
          <cell r="I12">
            <v>3657</v>
          </cell>
          <cell r="J12">
            <v>2926</v>
          </cell>
          <cell r="K12">
            <v>731</v>
          </cell>
        </row>
        <row r="13">
          <cell r="A13" t="str">
            <v>021502</v>
          </cell>
          <cell r="B13" t="str">
            <v>ГБУЗ РБ ЦГБ г.Сибай</v>
          </cell>
          <cell r="C13">
            <v>9013</v>
          </cell>
          <cell r="D13">
            <v>7211</v>
          </cell>
          <cell r="E13">
            <v>1802</v>
          </cell>
          <cell r="F13">
            <v>6691</v>
          </cell>
          <cell r="G13">
            <v>5353</v>
          </cell>
          <cell r="H13">
            <v>1338</v>
          </cell>
          <cell r="I13">
            <v>2322</v>
          </cell>
          <cell r="J13">
            <v>1858</v>
          </cell>
          <cell r="K13">
            <v>464</v>
          </cell>
        </row>
        <row r="14">
          <cell r="A14" t="str">
            <v>021601</v>
          </cell>
          <cell r="B14" t="str">
            <v>ГБУЗ РБ ГКБ №1 города Стерлитамак</v>
          </cell>
          <cell r="C14">
            <v>20249</v>
          </cell>
          <cell r="D14">
            <v>16199</v>
          </cell>
          <cell r="E14">
            <v>4050</v>
          </cell>
          <cell r="F14">
            <v>20249</v>
          </cell>
          <cell r="G14">
            <v>16199</v>
          </cell>
          <cell r="H14">
            <v>4050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021303</v>
          </cell>
          <cell r="B15" t="str">
            <v>ГБУЗ РБ ГБ №1 г.Октябрьский</v>
          </cell>
          <cell r="C15">
            <v>21611</v>
          </cell>
          <cell r="D15">
            <v>17289</v>
          </cell>
          <cell r="E15">
            <v>4322</v>
          </cell>
          <cell r="F15">
            <v>19062</v>
          </cell>
          <cell r="G15">
            <v>15250</v>
          </cell>
          <cell r="H15">
            <v>3812</v>
          </cell>
          <cell r="I15">
            <v>2549</v>
          </cell>
          <cell r="J15">
            <v>2039</v>
          </cell>
          <cell r="K15">
            <v>510</v>
          </cell>
        </row>
        <row r="16">
          <cell r="A16" t="str">
            <v>022124</v>
          </cell>
          <cell r="B16" t="str">
            <v>ГБУЗ РВФД</v>
          </cell>
          <cell r="C16">
            <v>9962</v>
          </cell>
          <cell r="D16">
            <v>7969</v>
          </cell>
          <cell r="E16">
            <v>1993</v>
          </cell>
          <cell r="F16">
            <v>8619</v>
          </cell>
          <cell r="G16">
            <v>6895</v>
          </cell>
          <cell r="H16">
            <v>1724</v>
          </cell>
          <cell r="I16">
            <v>1343</v>
          </cell>
          <cell r="J16">
            <v>1074</v>
          </cell>
          <cell r="K16">
            <v>269</v>
          </cell>
        </row>
        <row r="17">
          <cell r="A17" t="str">
            <v>021616</v>
          </cell>
          <cell r="B17" t="str">
            <v>ГБУЗ РБ ДБ г.Стерлитамак</v>
          </cell>
          <cell r="C17">
            <v>5982</v>
          </cell>
          <cell r="D17">
            <v>4786</v>
          </cell>
          <cell r="E17">
            <v>1196</v>
          </cell>
          <cell r="F17">
            <v>0</v>
          </cell>
          <cell r="G17">
            <v>0</v>
          </cell>
          <cell r="H17">
            <v>0</v>
          </cell>
          <cell r="I17">
            <v>5982</v>
          </cell>
          <cell r="J17">
            <v>4786</v>
          </cell>
          <cell r="K17">
            <v>1196</v>
          </cell>
        </row>
        <row r="18">
          <cell r="A18" t="str">
            <v>027001</v>
          </cell>
          <cell r="B18" t="str">
            <v>ГБУЗ РБ Дюртюлинская ЦРБ</v>
          </cell>
          <cell r="C18">
            <v>8013</v>
          </cell>
          <cell r="D18">
            <v>6411</v>
          </cell>
          <cell r="E18">
            <v>1602</v>
          </cell>
          <cell r="F18">
            <v>6287</v>
          </cell>
          <cell r="G18">
            <v>5030</v>
          </cell>
          <cell r="H18">
            <v>1257</v>
          </cell>
          <cell r="I18">
            <v>1726</v>
          </cell>
          <cell r="J18">
            <v>1381</v>
          </cell>
          <cell r="K18">
            <v>345</v>
          </cell>
        </row>
        <row r="19">
          <cell r="A19" t="str">
            <v>029001</v>
          </cell>
          <cell r="B19" t="str">
            <v>ГБУЗ РБ Ишимбайская ЦРБ</v>
          </cell>
          <cell r="C19">
            <v>4844</v>
          </cell>
          <cell r="D19">
            <v>3876</v>
          </cell>
          <cell r="E19">
            <v>968</v>
          </cell>
          <cell r="F19">
            <v>3762</v>
          </cell>
          <cell r="G19">
            <v>3010</v>
          </cell>
          <cell r="H19">
            <v>752</v>
          </cell>
          <cell r="I19">
            <v>1082</v>
          </cell>
          <cell r="J19">
            <v>866</v>
          </cell>
          <cell r="K19">
            <v>216</v>
          </cell>
        </row>
        <row r="20">
          <cell r="A20" t="str">
            <v>021424</v>
          </cell>
          <cell r="B20" t="str">
            <v>ГБУЗ РБ ГБ г.Салават</v>
          </cell>
          <cell r="C20">
            <v>13690</v>
          </cell>
          <cell r="D20">
            <v>10952</v>
          </cell>
          <cell r="E20">
            <v>2738</v>
          </cell>
          <cell r="F20">
            <v>10832</v>
          </cell>
          <cell r="G20">
            <v>8666</v>
          </cell>
          <cell r="H20">
            <v>2166</v>
          </cell>
          <cell r="I20">
            <v>2858</v>
          </cell>
          <cell r="J20">
            <v>2286</v>
          </cell>
          <cell r="K20">
            <v>572</v>
          </cell>
        </row>
        <row r="21">
          <cell r="A21" t="str">
            <v>021701</v>
          </cell>
          <cell r="B21" t="str">
            <v>ГБУЗ РБ Туймазинская ЦРБ</v>
          </cell>
          <cell r="C21">
            <v>2952</v>
          </cell>
          <cell r="D21">
            <v>2362</v>
          </cell>
          <cell r="E21">
            <v>590</v>
          </cell>
          <cell r="F21">
            <v>0</v>
          </cell>
          <cell r="G21">
            <v>0</v>
          </cell>
          <cell r="H21">
            <v>0</v>
          </cell>
          <cell r="I21">
            <v>2952</v>
          </cell>
          <cell r="J21">
            <v>2362</v>
          </cell>
          <cell r="K21">
            <v>590</v>
          </cell>
        </row>
        <row r="22">
          <cell r="A22" t="str">
            <v>021120</v>
          </cell>
          <cell r="B22" t="str">
            <v>ГБУЗ РБ Детская поликлиника №5 г.Уфа</v>
          </cell>
          <cell r="C22">
            <v>8948</v>
          </cell>
          <cell r="D22">
            <v>7158</v>
          </cell>
          <cell r="E22">
            <v>1790</v>
          </cell>
          <cell r="F22">
            <v>0</v>
          </cell>
          <cell r="G22">
            <v>0</v>
          </cell>
          <cell r="H22">
            <v>0</v>
          </cell>
          <cell r="I22">
            <v>8948</v>
          </cell>
          <cell r="J22">
            <v>7158</v>
          </cell>
          <cell r="K22">
            <v>1790</v>
          </cell>
        </row>
        <row r="23">
          <cell r="A23" t="str">
            <v>029300</v>
          </cell>
          <cell r="B23" t="str">
            <v>ГБУЗ РБ Поликлиника №46 г.Уфа</v>
          </cell>
          <cell r="C23">
            <v>10275</v>
          </cell>
          <cell r="D23">
            <v>8220</v>
          </cell>
          <cell r="E23">
            <v>2055</v>
          </cell>
          <cell r="F23">
            <v>10275</v>
          </cell>
          <cell r="G23">
            <v>8220</v>
          </cell>
          <cell r="H23">
            <v>2055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029400</v>
          </cell>
          <cell r="B24" t="str">
            <v>ГБУЗ РБ ГКБ Демского района г.Уфа</v>
          </cell>
          <cell r="C24">
            <v>11037</v>
          </cell>
          <cell r="D24">
            <v>8829</v>
          </cell>
          <cell r="E24">
            <v>2208</v>
          </cell>
          <cell r="F24">
            <v>8923</v>
          </cell>
          <cell r="G24">
            <v>7138</v>
          </cell>
          <cell r="H24">
            <v>1785</v>
          </cell>
          <cell r="I24">
            <v>2114</v>
          </cell>
          <cell r="J24">
            <v>1691</v>
          </cell>
          <cell r="K24">
            <v>423</v>
          </cell>
        </row>
        <row r="25">
          <cell r="A25" t="str">
            <v>021800</v>
          </cell>
          <cell r="B25" t="str">
            <v>ГБУЗ РБ ГКБ №8 г.Уфа</v>
          </cell>
          <cell r="C25">
            <v>8820</v>
          </cell>
          <cell r="D25">
            <v>7056</v>
          </cell>
          <cell r="E25">
            <v>1764</v>
          </cell>
          <cell r="F25">
            <v>6685</v>
          </cell>
          <cell r="G25">
            <v>5348</v>
          </cell>
          <cell r="H25">
            <v>1337</v>
          </cell>
          <cell r="I25">
            <v>2135</v>
          </cell>
          <cell r="J25">
            <v>1708</v>
          </cell>
          <cell r="K25">
            <v>427</v>
          </cell>
        </row>
        <row r="26">
          <cell r="A26" t="str">
            <v>021200</v>
          </cell>
          <cell r="B26" t="str">
            <v>ГБУЗ РБ ГДКБ №17 г.Уфа</v>
          </cell>
          <cell r="C26">
            <v>6837</v>
          </cell>
          <cell r="D26">
            <v>5470</v>
          </cell>
          <cell r="E26">
            <v>1367</v>
          </cell>
          <cell r="F26">
            <v>0</v>
          </cell>
          <cell r="G26">
            <v>0</v>
          </cell>
          <cell r="H26">
            <v>0</v>
          </cell>
          <cell r="I26">
            <v>6837</v>
          </cell>
          <cell r="J26">
            <v>5470</v>
          </cell>
          <cell r="K26">
            <v>1367</v>
          </cell>
        </row>
        <row r="27">
          <cell r="A27" t="str">
            <v>028000</v>
          </cell>
          <cell r="B27" t="str">
            <v>ГБУЗ РБ ГКБ №18 г.Уфа</v>
          </cell>
          <cell r="C27">
            <v>38440</v>
          </cell>
          <cell r="D27">
            <v>30752</v>
          </cell>
          <cell r="E27">
            <v>7688</v>
          </cell>
          <cell r="F27">
            <v>38440</v>
          </cell>
          <cell r="G27">
            <v>30752</v>
          </cell>
          <cell r="H27">
            <v>7688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Итого</v>
          </cell>
          <cell r="C28">
            <v>233348</v>
          </cell>
          <cell r="D28">
            <v>186680</v>
          </cell>
          <cell r="E28">
            <v>46668</v>
          </cell>
          <cell r="F28">
            <v>180274</v>
          </cell>
          <cell r="G28">
            <v>144220</v>
          </cell>
          <cell r="H28">
            <v>36054</v>
          </cell>
          <cell r="I28">
            <v>53074</v>
          </cell>
          <cell r="J28">
            <v>42460</v>
          </cell>
          <cell r="K28">
            <v>10614</v>
          </cell>
        </row>
        <row r="30">
          <cell r="I30">
            <v>53074</v>
          </cell>
        </row>
        <row r="31">
          <cell r="I3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сумме 20-23"/>
      <sheetName val="Мед. реаб. в АПУ(20-23)"/>
      <sheetName val="Изменения 2-24 - 20-23"/>
      <sheetName val="Объемы 2-24 "/>
      <sheetName val="Изм-ния фин-я 2-24 - 20-23"/>
      <sheetName val="Сумма 2-24 "/>
    </sheetNames>
    <sheetDataSet>
      <sheetData sheetId="0" refreshError="1"/>
      <sheetData sheetId="1">
        <row r="9">
          <cell r="E9">
            <v>50</v>
          </cell>
          <cell r="F9">
            <v>40</v>
          </cell>
          <cell r="G9">
            <v>350</v>
          </cell>
          <cell r="H9">
            <v>53</v>
          </cell>
          <cell r="I9">
            <v>745</v>
          </cell>
          <cell r="J9">
            <v>200</v>
          </cell>
          <cell r="K9">
            <v>1327</v>
          </cell>
          <cell r="L9">
            <v>738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20</v>
          </cell>
          <cell r="T9">
            <v>6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250</v>
          </cell>
          <cell r="J10">
            <v>50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E12">
            <v>6</v>
          </cell>
          <cell r="F12">
            <v>3</v>
          </cell>
          <cell r="G12">
            <v>21</v>
          </cell>
          <cell r="H12">
            <v>20</v>
          </cell>
          <cell r="I12">
            <v>20</v>
          </cell>
          <cell r="J12">
            <v>20</v>
          </cell>
          <cell r="K12">
            <v>65</v>
          </cell>
          <cell r="L12">
            <v>45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E13">
            <v>60</v>
          </cell>
          <cell r="F13">
            <v>0</v>
          </cell>
          <cell r="G13">
            <v>10</v>
          </cell>
          <cell r="H13">
            <v>0</v>
          </cell>
          <cell r="I13">
            <v>10</v>
          </cell>
          <cell r="J13">
            <v>0</v>
          </cell>
          <cell r="K13">
            <v>122</v>
          </cell>
          <cell r="L13">
            <v>25</v>
          </cell>
          <cell r="M13">
            <v>10</v>
          </cell>
          <cell r="N13">
            <v>0</v>
          </cell>
          <cell r="O13">
            <v>0</v>
          </cell>
          <cell r="P13">
            <v>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E14">
            <v>82</v>
          </cell>
          <cell r="F14">
            <v>0</v>
          </cell>
          <cell r="G14">
            <v>3</v>
          </cell>
          <cell r="H14">
            <v>0</v>
          </cell>
          <cell r="I14">
            <v>30</v>
          </cell>
          <cell r="J14">
            <v>0</v>
          </cell>
          <cell r="K14">
            <v>170</v>
          </cell>
          <cell r="L14">
            <v>42</v>
          </cell>
          <cell r="M14">
            <v>10</v>
          </cell>
          <cell r="N14">
            <v>0</v>
          </cell>
          <cell r="O14">
            <v>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>
            <v>82</v>
          </cell>
          <cell r="F15">
            <v>0</v>
          </cell>
          <cell r="G15">
            <v>3</v>
          </cell>
          <cell r="H15">
            <v>0</v>
          </cell>
          <cell r="I15">
            <v>35</v>
          </cell>
          <cell r="J15">
            <v>0</v>
          </cell>
          <cell r="K15">
            <v>175</v>
          </cell>
          <cell r="L15">
            <v>35</v>
          </cell>
          <cell r="M15">
            <v>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E16">
            <v>100</v>
          </cell>
          <cell r="F16">
            <v>0</v>
          </cell>
          <cell r="G16">
            <v>3</v>
          </cell>
          <cell r="H16">
            <v>0</v>
          </cell>
          <cell r="I16">
            <v>44</v>
          </cell>
          <cell r="J16">
            <v>0</v>
          </cell>
          <cell r="K16">
            <v>155</v>
          </cell>
          <cell r="L16">
            <v>30</v>
          </cell>
          <cell r="M16">
            <v>13</v>
          </cell>
          <cell r="N16">
            <v>0</v>
          </cell>
          <cell r="O16">
            <v>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180</v>
          </cell>
          <cell r="F17">
            <v>12</v>
          </cell>
          <cell r="G17">
            <v>14</v>
          </cell>
          <cell r="H17">
            <v>0</v>
          </cell>
          <cell r="I17">
            <v>61</v>
          </cell>
          <cell r="J17">
            <v>0</v>
          </cell>
          <cell r="K17">
            <v>145</v>
          </cell>
          <cell r="L17">
            <v>20</v>
          </cell>
          <cell r="M17">
            <v>15</v>
          </cell>
          <cell r="N17">
            <v>0</v>
          </cell>
          <cell r="O17">
            <v>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9">
          <cell r="E19">
            <v>4</v>
          </cell>
          <cell r="F19">
            <v>2</v>
          </cell>
          <cell r="G19">
            <v>10</v>
          </cell>
          <cell r="H19">
            <v>6</v>
          </cell>
          <cell r="I19">
            <v>10</v>
          </cell>
          <cell r="J19">
            <v>5</v>
          </cell>
          <cell r="K19">
            <v>33</v>
          </cell>
          <cell r="L19">
            <v>20</v>
          </cell>
          <cell r="M19">
            <v>6</v>
          </cell>
          <cell r="N19">
            <v>4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E20">
            <v>20</v>
          </cell>
          <cell r="F20">
            <v>7</v>
          </cell>
          <cell r="G20">
            <v>3</v>
          </cell>
          <cell r="H20">
            <v>0</v>
          </cell>
          <cell r="I20">
            <v>15</v>
          </cell>
          <cell r="J20">
            <v>0</v>
          </cell>
          <cell r="K20">
            <v>100</v>
          </cell>
          <cell r="L20">
            <v>24</v>
          </cell>
          <cell r="M20">
            <v>13</v>
          </cell>
          <cell r="N20">
            <v>0</v>
          </cell>
          <cell r="O20">
            <v>0</v>
          </cell>
          <cell r="P20">
            <v>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E22">
            <v>4</v>
          </cell>
          <cell r="F22">
            <v>2</v>
          </cell>
          <cell r="G22">
            <v>15</v>
          </cell>
          <cell r="H22">
            <v>5</v>
          </cell>
          <cell r="I22">
            <v>15</v>
          </cell>
          <cell r="J22">
            <v>5</v>
          </cell>
          <cell r="K22">
            <v>56</v>
          </cell>
          <cell r="L22">
            <v>30</v>
          </cell>
          <cell r="M22">
            <v>6</v>
          </cell>
          <cell r="N22">
            <v>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E23">
            <v>25</v>
          </cell>
          <cell r="F23">
            <v>0</v>
          </cell>
          <cell r="G23">
            <v>0</v>
          </cell>
          <cell r="H23">
            <v>0</v>
          </cell>
          <cell r="I23">
            <v>28</v>
          </cell>
          <cell r="J23">
            <v>4</v>
          </cell>
          <cell r="K23">
            <v>20</v>
          </cell>
          <cell r="L23">
            <v>10</v>
          </cell>
          <cell r="M23">
            <v>10</v>
          </cell>
          <cell r="N23">
            <v>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E24">
            <v>180</v>
          </cell>
          <cell r="F24">
            <v>40</v>
          </cell>
          <cell r="G24">
            <v>2</v>
          </cell>
          <cell r="H24">
            <v>8</v>
          </cell>
          <cell r="I24">
            <v>30</v>
          </cell>
          <cell r="J24">
            <v>4</v>
          </cell>
          <cell r="K24">
            <v>160</v>
          </cell>
          <cell r="L24">
            <v>31</v>
          </cell>
          <cell r="M24">
            <v>15</v>
          </cell>
          <cell r="N24">
            <v>0</v>
          </cell>
          <cell r="O24">
            <v>0</v>
          </cell>
          <cell r="P24">
            <v>0</v>
          </cell>
          <cell r="Q24">
            <v>20</v>
          </cell>
          <cell r="R24">
            <v>10</v>
          </cell>
          <cell r="S24">
            <v>0</v>
          </cell>
          <cell r="T24">
            <v>0</v>
          </cell>
        </row>
        <row r="25">
          <cell r="E25">
            <v>50</v>
          </cell>
          <cell r="F25">
            <v>10</v>
          </cell>
          <cell r="G25">
            <v>5</v>
          </cell>
          <cell r="H25">
            <v>0</v>
          </cell>
          <cell r="I25">
            <v>22</v>
          </cell>
          <cell r="J25">
            <v>0</v>
          </cell>
          <cell r="K25">
            <v>90</v>
          </cell>
          <cell r="L25">
            <v>20</v>
          </cell>
          <cell r="M25">
            <v>10</v>
          </cell>
          <cell r="N25">
            <v>5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E26">
            <v>0</v>
          </cell>
          <cell r="F26">
            <v>0</v>
          </cell>
          <cell r="G26">
            <v>3</v>
          </cell>
          <cell r="H26">
            <v>1</v>
          </cell>
          <cell r="I26">
            <v>6</v>
          </cell>
          <cell r="J26">
            <v>0</v>
          </cell>
          <cell r="K26">
            <v>13</v>
          </cell>
          <cell r="L26">
            <v>6</v>
          </cell>
          <cell r="M26">
            <v>4</v>
          </cell>
          <cell r="N26">
            <v>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>
            <v>2</v>
          </cell>
          <cell r="F27">
            <v>1</v>
          </cell>
          <cell r="G27">
            <v>7</v>
          </cell>
          <cell r="H27">
            <v>3</v>
          </cell>
          <cell r="I27">
            <v>20</v>
          </cell>
          <cell r="J27">
            <v>17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E28">
            <v>4</v>
          </cell>
          <cell r="F28">
            <v>0</v>
          </cell>
          <cell r="G28">
            <v>0</v>
          </cell>
          <cell r="H28">
            <v>0</v>
          </cell>
          <cell r="I28">
            <v>22</v>
          </cell>
          <cell r="J28">
            <v>0</v>
          </cell>
          <cell r="K28">
            <v>42</v>
          </cell>
          <cell r="L28">
            <v>22</v>
          </cell>
          <cell r="M28">
            <v>18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E29">
            <v>4</v>
          </cell>
          <cell r="F29">
            <v>0</v>
          </cell>
          <cell r="G29">
            <v>20</v>
          </cell>
          <cell r="H29">
            <v>0</v>
          </cell>
          <cell r="I29">
            <v>0</v>
          </cell>
          <cell r="J29">
            <v>0</v>
          </cell>
          <cell r="K29">
            <v>40</v>
          </cell>
          <cell r="L29">
            <v>0</v>
          </cell>
          <cell r="M29">
            <v>6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10</v>
          </cell>
          <cell r="F30">
            <v>5</v>
          </cell>
          <cell r="G30">
            <v>25</v>
          </cell>
          <cell r="H30">
            <v>5</v>
          </cell>
          <cell r="I30">
            <v>31</v>
          </cell>
          <cell r="J30">
            <v>10</v>
          </cell>
          <cell r="K30">
            <v>100</v>
          </cell>
          <cell r="L30">
            <v>34</v>
          </cell>
          <cell r="M30">
            <v>20</v>
          </cell>
          <cell r="N30">
            <v>10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4</v>
          </cell>
          <cell r="F31">
            <v>2</v>
          </cell>
          <cell r="G31">
            <v>10</v>
          </cell>
          <cell r="H31">
            <v>5</v>
          </cell>
          <cell r="I31">
            <v>10</v>
          </cell>
          <cell r="J31">
            <v>5</v>
          </cell>
          <cell r="K31">
            <v>41</v>
          </cell>
          <cell r="L31">
            <v>20</v>
          </cell>
          <cell r="M31">
            <v>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4</v>
          </cell>
          <cell r="F32">
            <v>2</v>
          </cell>
          <cell r="G32">
            <v>10</v>
          </cell>
          <cell r="H32">
            <v>6</v>
          </cell>
          <cell r="I32">
            <v>10</v>
          </cell>
          <cell r="J32">
            <v>5</v>
          </cell>
          <cell r="K32">
            <v>33</v>
          </cell>
          <cell r="L32">
            <v>20</v>
          </cell>
          <cell r="M32">
            <v>6</v>
          </cell>
          <cell r="N32">
            <v>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85</v>
          </cell>
          <cell r="J33">
            <v>41</v>
          </cell>
          <cell r="K33">
            <v>100</v>
          </cell>
          <cell r="L33">
            <v>34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12</v>
          </cell>
          <cell r="F34">
            <v>0</v>
          </cell>
          <cell r="G34">
            <v>0</v>
          </cell>
          <cell r="H34">
            <v>0</v>
          </cell>
          <cell r="I34">
            <v>59</v>
          </cell>
          <cell r="J34">
            <v>0</v>
          </cell>
          <cell r="K34">
            <v>136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E35">
            <v>12</v>
          </cell>
          <cell r="F35">
            <v>3</v>
          </cell>
          <cell r="G35">
            <v>5</v>
          </cell>
          <cell r="H35">
            <v>7</v>
          </cell>
          <cell r="I35">
            <v>0</v>
          </cell>
          <cell r="J35">
            <v>15</v>
          </cell>
          <cell r="K35">
            <v>9</v>
          </cell>
          <cell r="L35">
            <v>7</v>
          </cell>
          <cell r="M35">
            <v>0</v>
          </cell>
          <cell r="N35">
            <v>0</v>
          </cell>
          <cell r="O35">
            <v>8</v>
          </cell>
          <cell r="P35">
            <v>8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40</v>
          </cell>
          <cell r="J36">
            <v>20</v>
          </cell>
          <cell r="K36">
            <v>115</v>
          </cell>
          <cell r="L36">
            <v>60</v>
          </cell>
          <cell r="M36">
            <v>10</v>
          </cell>
          <cell r="N36">
            <v>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20</v>
          </cell>
          <cell r="F37">
            <v>20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</v>
          </cell>
          <cell r="L37">
            <v>4</v>
          </cell>
          <cell r="M37">
            <v>0</v>
          </cell>
          <cell r="N37">
            <v>0</v>
          </cell>
          <cell r="O37">
            <v>76</v>
          </cell>
          <cell r="P37">
            <v>76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E38">
            <v>6</v>
          </cell>
          <cell r="F38">
            <v>3</v>
          </cell>
          <cell r="G38">
            <v>15</v>
          </cell>
          <cell r="H38">
            <v>6</v>
          </cell>
          <cell r="I38">
            <v>14</v>
          </cell>
          <cell r="J38">
            <v>7</v>
          </cell>
          <cell r="K38">
            <v>55</v>
          </cell>
          <cell r="L38">
            <v>29</v>
          </cell>
          <cell r="M38">
            <v>10</v>
          </cell>
          <cell r="N38">
            <v>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E39">
            <v>0</v>
          </cell>
          <cell r="F39">
            <v>0</v>
          </cell>
          <cell r="G39">
            <v>20</v>
          </cell>
          <cell r="H39">
            <v>20</v>
          </cell>
          <cell r="I39">
            <v>20</v>
          </cell>
          <cell r="J39">
            <v>20</v>
          </cell>
          <cell r="K39">
            <v>40</v>
          </cell>
          <cell r="L39">
            <v>20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E40">
            <v>10</v>
          </cell>
          <cell r="F40">
            <v>5</v>
          </cell>
          <cell r="G40">
            <v>30</v>
          </cell>
          <cell r="H40">
            <v>10</v>
          </cell>
          <cell r="I40">
            <v>21</v>
          </cell>
          <cell r="J40">
            <v>10</v>
          </cell>
          <cell r="K40">
            <v>100</v>
          </cell>
          <cell r="L40">
            <v>49</v>
          </cell>
          <cell r="M40">
            <v>10</v>
          </cell>
          <cell r="N40">
            <v>5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E41">
            <v>56</v>
          </cell>
          <cell r="F41">
            <v>69</v>
          </cell>
          <cell r="G41">
            <v>64</v>
          </cell>
          <cell r="H41">
            <v>75</v>
          </cell>
          <cell r="I41">
            <v>322</v>
          </cell>
          <cell r="J41">
            <v>374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225</v>
          </cell>
          <cell r="R42">
            <v>225</v>
          </cell>
          <cell r="S42">
            <v>0</v>
          </cell>
          <cell r="T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150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E44">
            <v>130</v>
          </cell>
          <cell r="F44">
            <v>135</v>
          </cell>
          <cell r="G44">
            <v>18</v>
          </cell>
          <cell r="H44">
            <v>14</v>
          </cell>
          <cell r="I44">
            <v>0</v>
          </cell>
          <cell r="J44">
            <v>0</v>
          </cell>
          <cell r="K44">
            <v>50</v>
          </cell>
          <cell r="L44">
            <v>21</v>
          </cell>
          <cell r="M44">
            <v>60</v>
          </cell>
          <cell r="N44">
            <v>38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E45">
            <v>4</v>
          </cell>
          <cell r="F45">
            <v>2</v>
          </cell>
          <cell r="G45">
            <v>10</v>
          </cell>
          <cell r="H45">
            <v>4</v>
          </cell>
          <cell r="I45">
            <v>10</v>
          </cell>
          <cell r="J45">
            <v>4</v>
          </cell>
          <cell r="K45">
            <v>65</v>
          </cell>
          <cell r="L45">
            <v>44</v>
          </cell>
          <cell r="M45">
            <v>5</v>
          </cell>
          <cell r="N45">
            <v>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E46">
            <v>2</v>
          </cell>
          <cell r="F46">
            <v>1</v>
          </cell>
          <cell r="G46">
            <v>8</v>
          </cell>
          <cell r="H46">
            <v>2</v>
          </cell>
          <cell r="I46">
            <v>4</v>
          </cell>
          <cell r="J46">
            <v>2</v>
          </cell>
          <cell r="K46">
            <v>20</v>
          </cell>
          <cell r="L46">
            <v>16</v>
          </cell>
          <cell r="M46">
            <v>3</v>
          </cell>
          <cell r="N46">
            <v>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E47">
            <v>10</v>
          </cell>
          <cell r="F47">
            <v>5</v>
          </cell>
          <cell r="G47">
            <v>30</v>
          </cell>
          <cell r="H47">
            <v>12</v>
          </cell>
          <cell r="I47">
            <v>30</v>
          </cell>
          <cell r="J47">
            <v>12</v>
          </cell>
          <cell r="K47">
            <v>150</v>
          </cell>
          <cell r="L47">
            <v>51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E48">
            <v>6</v>
          </cell>
          <cell r="F48">
            <v>2</v>
          </cell>
          <cell r="G48">
            <v>13</v>
          </cell>
          <cell r="H48">
            <v>8</v>
          </cell>
          <cell r="I48">
            <v>13</v>
          </cell>
          <cell r="J48">
            <v>8</v>
          </cell>
          <cell r="K48">
            <v>50</v>
          </cell>
          <cell r="L48">
            <v>42</v>
          </cell>
          <cell r="M48">
            <v>5</v>
          </cell>
          <cell r="N48">
            <v>3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E49">
            <v>4</v>
          </cell>
          <cell r="F49">
            <v>2</v>
          </cell>
          <cell r="G49">
            <v>10</v>
          </cell>
          <cell r="H49">
            <v>4</v>
          </cell>
          <cell r="I49">
            <v>10</v>
          </cell>
          <cell r="J49">
            <v>4</v>
          </cell>
          <cell r="K49">
            <v>46</v>
          </cell>
          <cell r="L49">
            <v>20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E50">
            <v>2</v>
          </cell>
          <cell r="F50">
            <v>1</v>
          </cell>
          <cell r="G50">
            <v>0</v>
          </cell>
          <cell r="H50">
            <v>0</v>
          </cell>
          <cell r="I50">
            <v>8</v>
          </cell>
          <cell r="J50">
            <v>6</v>
          </cell>
          <cell r="K50">
            <v>12</v>
          </cell>
          <cell r="L50">
            <v>10</v>
          </cell>
          <cell r="M50">
            <v>8</v>
          </cell>
          <cell r="N50">
            <v>3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E51">
            <v>1</v>
          </cell>
          <cell r="F51">
            <v>1</v>
          </cell>
          <cell r="G51">
            <v>4</v>
          </cell>
          <cell r="H51">
            <v>2</v>
          </cell>
          <cell r="I51">
            <v>4</v>
          </cell>
          <cell r="J51">
            <v>1</v>
          </cell>
          <cell r="K51">
            <v>17</v>
          </cell>
          <cell r="L51">
            <v>10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2">
        <row r="13">
          <cell r="L13">
            <v>3</v>
          </cell>
          <cell r="P13">
            <v>-3</v>
          </cell>
        </row>
        <row r="14">
          <cell r="K14">
            <v>3</v>
          </cell>
          <cell r="O14">
            <v>-3</v>
          </cell>
        </row>
        <row r="16">
          <cell r="K16">
            <v>5</v>
          </cell>
          <cell r="O16">
            <v>-5</v>
          </cell>
        </row>
        <row r="17">
          <cell r="K17">
            <v>4</v>
          </cell>
          <cell r="O17">
            <v>-4</v>
          </cell>
        </row>
        <row r="20">
          <cell r="L20">
            <v>3</v>
          </cell>
          <cell r="P20">
            <v>-3</v>
          </cell>
        </row>
        <row r="25">
          <cell r="K25">
            <v>2</v>
          </cell>
          <cell r="O25">
            <v>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zoomScale="80" zoomScaleNormal="80" workbookViewId="0">
      <pane xSplit="4" ySplit="4" topLeftCell="E107" activePane="bottomRight" state="frozen"/>
      <selection activeCell="F306" sqref="F306"/>
      <selection pane="topRight" activeCell="F306" sqref="F306"/>
      <selection pane="bottomLeft" activeCell="F306" sqref="F306"/>
      <selection pane="bottomRight" activeCell="F147" sqref="F147"/>
    </sheetView>
  </sheetViews>
  <sheetFormatPr defaultRowHeight="12.75" x14ac:dyDescent="0.2"/>
  <cols>
    <col min="1" max="1" width="8.42578125" style="460" customWidth="1"/>
    <col min="2" max="2" width="11.5703125" style="460" customWidth="1"/>
    <col min="3" max="3" width="35.7109375" style="460" customWidth="1"/>
    <col min="4" max="4" width="9.140625" style="460" customWidth="1"/>
    <col min="5" max="5" width="11.5703125" style="460" customWidth="1"/>
    <col min="6" max="6" width="11.85546875" style="460" customWidth="1"/>
    <col min="7" max="7" width="11.7109375" style="460" customWidth="1"/>
    <col min="8" max="8" width="19.28515625" style="460" customWidth="1"/>
    <col min="9" max="9" width="8.140625" style="496" customWidth="1"/>
    <col min="10" max="10" width="12.140625" style="496" customWidth="1"/>
    <col min="11" max="11" width="11.140625" style="460" customWidth="1"/>
    <col min="12" max="12" width="14.5703125" style="460" customWidth="1"/>
    <col min="13" max="13" width="9.140625" style="461"/>
    <col min="14" max="17" width="9.140625" style="460"/>
    <col min="18" max="18" width="8.7109375" style="460" customWidth="1"/>
    <col min="19" max="19" width="9.140625" style="460" hidden="1" customWidth="1"/>
    <col min="20" max="252" width="9.140625" style="460"/>
    <col min="253" max="253" width="5.5703125" style="460" customWidth="1"/>
    <col min="254" max="254" width="11.5703125" style="460" customWidth="1"/>
    <col min="255" max="255" width="35.7109375" style="460" customWidth="1"/>
    <col min="256" max="256" width="9.140625" style="460" customWidth="1"/>
    <col min="257" max="257" width="11.5703125" style="460" customWidth="1"/>
    <col min="258" max="258" width="15.7109375" style="460" customWidth="1"/>
    <col min="259" max="259" width="13.42578125" style="460" customWidth="1"/>
    <col min="260" max="260" width="19.140625" style="460" customWidth="1"/>
    <col min="261" max="261" width="8.140625" style="460" customWidth="1"/>
    <col min="262" max="262" width="12.140625" style="460" customWidth="1"/>
    <col min="263" max="263" width="14.42578125" style="460" customWidth="1"/>
    <col min="264" max="264" width="13.5703125" style="460" customWidth="1"/>
    <col min="265" max="508" width="9.140625" style="460"/>
    <col min="509" max="509" width="5.5703125" style="460" customWidth="1"/>
    <col min="510" max="510" width="11.5703125" style="460" customWidth="1"/>
    <col min="511" max="511" width="35.7109375" style="460" customWidth="1"/>
    <col min="512" max="512" width="9.140625" style="460" customWidth="1"/>
    <col min="513" max="513" width="11.5703125" style="460" customWidth="1"/>
    <col min="514" max="514" width="15.7109375" style="460" customWidth="1"/>
    <col min="515" max="515" width="13.42578125" style="460" customWidth="1"/>
    <col min="516" max="516" width="19.140625" style="460" customWidth="1"/>
    <col min="517" max="517" width="8.140625" style="460" customWidth="1"/>
    <col min="518" max="518" width="12.140625" style="460" customWidth="1"/>
    <col min="519" max="519" width="14.42578125" style="460" customWidth="1"/>
    <col min="520" max="520" width="13.5703125" style="460" customWidth="1"/>
    <col min="521" max="764" width="9.140625" style="460"/>
    <col min="765" max="765" width="5.5703125" style="460" customWidth="1"/>
    <col min="766" max="766" width="11.5703125" style="460" customWidth="1"/>
    <col min="767" max="767" width="35.7109375" style="460" customWidth="1"/>
    <col min="768" max="768" width="9.140625" style="460" customWidth="1"/>
    <col min="769" max="769" width="11.5703125" style="460" customWidth="1"/>
    <col min="770" max="770" width="15.7109375" style="460" customWidth="1"/>
    <col min="771" max="771" width="13.42578125" style="460" customWidth="1"/>
    <col min="772" max="772" width="19.140625" style="460" customWidth="1"/>
    <col min="773" max="773" width="8.140625" style="460" customWidth="1"/>
    <col min="774" max="774" width="12.140625" style="460" customWidth="1"/>
    <col min="775" max="775" width="14.42578125" style="460" customWidth="1"/>
    <col min="776" max="776" width="13.5703125" style="460" customWidth="1"/>
    <col min="777" max="1020" width="9.140625" style="460"/>
    <col min="1021" max="1021" width="5.5703125" style="460" customWidth="1"/>
    <col min="1022" max="1022" width="11.5703125" style="460" customWidth="1"/>
    <col min="1023" max="1023" width="35.7109375" style="460" customWidth="1"/>
    <col min="1024" max="1024" width="9.140625" style="460" customWidth="1"/>
    <col min="1025" max="1025" width="11.5703125" style="460" customWidth="1"/>
    <col min="1026" max="1026" width="15.7109375" style="460" customWidth="1"/>
    <col min="1027" max="1027" width="13.42578125" style="460" customWidth="1"/>
    <col min="1028" max="1028" width="19.140625" style="460" customWidth="1"/>
    <col min="1029" max="1029" width="8.140625" style="460" customWidth="1"/>
    <col min="1030" max="1030" width="12.140625" style="460" customWidth="1"/>
    <col min="1031" max="1031" width="14.42578125" style="460" customWidth="1"/>
    <col min="1032" max="1032" width="13.5703125" style="460" customWidth="1"/>
    <col min="1033" max="1276" width="9.140625" style="460"/>
    <col min="1277" max="1277" width="5.5703125" style="460" customWidth="1"/>
    <col min="1278" max="1278" width="11.5703125" style="460" customWidth="1"/>
    <col min="1279" max="1279" width="35.7109375" style="460" customWidth="1"/>
    <col min="1280" max="1280" width="9.140625" style="460" customWidth="1"/>
    <col min="1281" max="1281" width="11.5703125" style="460" customWidth="1"/>
    <col min="1282" max="1282" width="15.7109375" style="460" customWidth="1"/>
    <col min="1283" max="1283" width="13.42578125" style="460" customWidth="1"/>
    <col min="1284" max="1284" width="19.140625" style="460" customWidth="1"/>
    <col min="1285" max="1285" width="8.140625" style="460" customWidth="1"/>
    <col min="1286" max="1286" width="12.140625" style="460" customWidth="1"/>
    <col min="1287" max="1287" width="14.42578125" style="460" customWidth="1"/>
    <col min="1288" max="1288" width="13.5703125" style="460" customWidth="1"/>
    <col min="1289" max="1532" width="9.140625" style="460"/>
    <col min="1533" max="1533" width="5.5703125" style="460" customWidth="1"/>
    <col min="1534" max="1534" width="11.5703125" style="460" customWidth="1"/>
    <col min="1535" max="1535" width="35.7109375" style="460" customWidth="1"/>
    <col min="1536" max="1536" width="9.140625" style="460" customWidth="1"/>
    <col min="1537" max="1537" width="11.5703125" style="460" customWidth="1"/>
    <col min="1538" max="1538" width="15.7109375" style="460" customWidth="1"/>
    <col min="1539" max="1539" width="13.42578125" style="460" customWidth="1"/>
    <col min="1540" max="1540" width="19.140625" style="460" customWidth="1"/>
    <col min="1541" max="1541" width="8.140625" style="460" customWidth="1"/>
    <col min="1542" max="1542" width="12.140625" style="460" customWidth="1"/>
    <col min="1543" max="1543" width="14.42578125" style="460" customWidth="1"/>
    <col min="1544" max="1544" width="13.5703125" style="460" customWidth="1"/>
    <col min="1545" max="1788" width="9.140625" style="460"/>
    <col min="1789" max="1789" width="5.5703125" style="460" customWidth="1"/>
    <col min="1790" max="1790" width="11.5703125" style="460" customWidth="1"/>
    <col min="1791" max="1791" width="35.7109375" style="460" customWidth="1"/>
    <col min="1792" max="1792" width="9.140625" style="460" customWidth="1"/>
    <col min="1793" max="1793" width="11.5703125" style="460" customWidth="1"/>
    <col min="1794" max="1794" width="15.7109375" style="460" customWidth="1"/>
    <col min="1795" max="1795" width="13.42578125" style="460" customWidth="1"/>
    <col min="1796" max="1796" width="19.140625" style="460" customWidth="1"/>
    <col min="1797" max="1797" width="8.140625" style="460" customWidth="1"/>
    <col min="1798" max="1798" width="12.140625" style="460" customWidth="1"/>
    <col min="1799" max="1799" width="14.42578125" style="460" customWidth="1"/>
    <col min="1800" max="1800" width="13.5703125" style="460" customWidth="1"/>
    <col min="1801" max="2044" width="9.140625" style="460"/>
    <col min="2045" max="2045" width="5.5703125" style="460" customWidth="1"/>
    <col min="2046" max="2046" width="11.5703125" style="460" customWidth="1"/>
    <col min="2047" max="2047" width="35.7109375" style="460" customWidth="1"/>
    <col min="2048" max="2048" width="9.140625" style="460" customWidth="1"/>
    <col min="2049" max="2049" width="11.5703125" style="460" customWidth="1"/>
    <col min="2050" max="2050" width="15.7109375" style="460" customWidth="1"/>
    <col min="2051" max="2051" width="13.42578125" style="460" customWidth="1"/>
    <col min="2052" max="2052" width="19.140625" style="460" customWidth="1"/>
    <col min="2053" max="2053" width="8.140625" style="460" customWidth="1"/>
    <col min="2054" max="2054" width="12.140625" style="460" customWidth="1"/>
    <col min="2055" max="2055" width="14.42578125" style="460" customWidth="1"/>
    <col min="2056" max="2056" width="13.5703125" style="460" customWidth="1"/>
    <col min="2057" max="2300" width="9.140625" style="460"/>
    <col min="2301" max="2301" width="5.5703125" style="460" customWidth="1"/>
    <col min="2302" max="2302" width="11.5703125" style="460" customWidth="1"/>
    <col min="2303" max="2303" width="35.7109375" style="460" customWidth="1"/>
    <col min="2304" max="2304" width="9.140625" style="460" customWidth="1"/>
    <col min="2305" max="2305" width="11.5703125" style="460" customWidth="1"/>
    <col min="2306" max="2306" width="15.7109375" style="460" customWidth="1"/>
    <col min="2307" max="2307" width="13.42578125" style="460" customWidth="1"/>
    <col min="2308" max="2308" width="19.140625" style="460" customWidth="1"/>
    <col min="2309" max="2309" width="8.140625" style="460" customWidth="1"/>
    <col min="2310" max="2310" width="12.140625" style="460" customWidth="1"/>
    <col min="2311" max="2311" width="14.42578125" style="460" customWidth="1"/>
    <col min="2312" max="2312" width="13.5703125" style="460" customWidth="1"/>
    <col min="2313" max="2556" width="9.140625" style="460"/>
    <col min="2557" max="2557" width="5.5703125" style="460" customWidth="1"/>
    <col min="2558" max="2558" width="11.5703125" style="460" customWidth="1"/>
    <col min="2559" max="2559" width="35.7109375" style="460" customWidth="1"/>
    <col min="2560" max="2560" width="9.140625" style="460" customWidth="1"/>
    <col min="2561" max="2561" width="11.5703125" style="460" customWidth="1"/>
    <col min="2562" max="2562" width="15.7109375" style="460" customWidth="1"/>
    <col min="2563" max="2563" width="13.42578125" style="460" customWidth="1"/>
    <col min="2564" max="2564" width="19.140625" style="460" customWidth="1"/>
    <col min="2565" max="2565" width="8.140625" style="460" customWidth="1"/>
    <col min="2566" max="2566" width="12.140625" style="460" customWidth="1"/>
    <col min="2567" max="2567" width="14.42578125" style="460" customWidth="1"/>
    <col min="2568" max="2568" width="13.5703125" style="460" customWidth="1"/>
    <col min="2569" max="2812" width="9.140625" style="460"/>
    <col min="2813" max="2813" width="5.5703125" style="460" customWidth="1"/>
    <col min="2814" max="2814" width="11.5703125" style="460" customWidth="1"/>
    <col min="2815" max="2815" width="35.7109375" style="460" customWidth="1"/>
    <col min="2816" max="2816" width="9.140625" style="460" customWidth="1"/>
    <col min="2817" max="2817" width="11.5703125" style="460" customWidth="1"/>
    <col min="2818" max="2818" width="15.7109375" style="460" customWidth="1"/>
    <col min="2819" max="2819" width="13.42578125" style="460" customWidth="1"/>
    <col min="2820" max="2820" width="19.140625" style="460" customWidth="1"/>
    <col min="2821" max="2821" width="8.140625" style="460" customWidth="1"/>
    <col min="2822" max="2822" width="12.140625" style="460" customWidth="1"/>
    <col min="2823" max="2823" width="14.42578125" style="460" customWidth="1"/>
    <col min="2824" max="2824" width="13.5703125" style="460" customWidth="1"/>
    <col min="2825" max="3068" width="9.140625" style="460"/>
    <col min="3069" max="3069" width="5.5703125" style="460" customWidth="1"/>
    <col min="3070" max="3070" width="11.5703125" style="460" customWidth="1"/>
    <col min="3071" max="3071" width="35.7109375" style="460" customWidth="1"/>
    <col min="3072" max="3072" width="9.140625" style="460" customWidth="1"/>
    <col min="3073" max="3073" width="11.5703125" style="460" customWidth="1"/>
    <col min="3074" max="3074" width="15.7109375" style="460" customWidth="1"/>
    <col min="3075" max="3075" width="13.42578125" style="460" customWidth="1"/>
    <col min="3076" max="3076" width="19.140625" style="460" customWidth="1"/>
    <col min="3077" max="3077" width="8.140625" style="460" customWidth="1"/>
    <col min="3078" max="3078" width="12.140625" style="460" customWidth="1"/>
    <col min="3079" max="3079" width="14.42578125" style="460" customWidth="1"/>
    <col min="3080" max="3080" width="13.5703125" style="460" customWidth="1"/>
    <col min="3081" max="3324" width="9.140625" style="460"/>
    <col min="3325" max="3325" width="5.5703125" style="460" customWidth="1"/>
    <col min="3326" max="3326" width="11.5703125" style="460" customWidth="1"/>
    <col min="3327" max="3327" width="35.7109375" style="460" customWidth="1"/>
    <col min="3328" max="3328" width="9.140625" style="460" customWidth="1"/>
    <col min="3329" max="3329" width="11.5703125" style="460" customWidth="1"/>
    <col min="3330" max="3330" width="15.7109375" style="460" customWidth="1"/>
    <col min="3331" max="3331" width="13.42578125" style="460" customWidth="1"/>
    <col min="3332" max="3332" width="19.140625" style="460" customWidth="1"/>
    <col min="3333" max="3333" width="8.140625" style="460" customWidth="1"/>
    <col min="3334" max="3334" width="12.140625" style="460" customWidth="1"/>
    <col min="3335" max="3335" width="14.42578125" style="460" customWidth="1"/>
    <col min="3336" max="3336" width="13.5703125" style="460" customWidth="1"/>
    <col min="3337" max="3580" width="9.140625" style="460"/>
    <col min="3581" max="3581" width="5.5703125" style="460" customWidth="1"/>
    <col min="3582" max="3582" width="11.5703125" style="460" customWidth="1"/>
    <col min="3583" max="3583" width="35.7109375" style="460" customWidth="1"/>
    <col min="3584" max="3584" width="9.140625" style="460" customWidth="1"/>
    <col min="3585" max="3585" width="11.5703125" style="460" customWidth="1"/>
    <col min="3586" max="3586" width="15.7109375" style="460" customWidth="1"/>
    <col min="3587" max="3587" width="13.42578125" style="460" customWidth="1"/>
    <col min="3588" max="3588" width="19.140625" style="460" customWidth="1"/>
    <col min="3589" max="3589" width="8.140625" style="460" customWidth="1"/>
    <col min="3590" max="3590" width="12.140625" style="460" customWidth="1"/>
    <col min="3591" max="3591" width="14.42578125" style="460" customWidth="1"/>
    <col min="3592" max="3592" width="13.5703125" style="460" customWidth="1"/>
    <col min="3593" max="3836" width="9.140625" style="460"/>
    <col min="3837" max="3837" width="5.5703125" style="460" customWidth="1"/>
    <col min="3838" max="3838" width="11.5703125" style="460" customWidth="1"/>
    <col min="3839" max="3839" width="35.7109375" style="460" customWidth="1"/>
    <col min="3840" max="3840" width="9.140625" style="460" customWidth="1"/>
    <col min="3841" max="3841" width="11.5703125" style="460" customWidth="1"/>
    <col min="3842" max="3842" width="15.7109375" style="460" customWidth="1"/>
    <col min="3843" max="3843" width="13.42578125" style="460" customWidth="1"/>
    <col min="3844" max="3844" width="19.140625" style="460" customWidth="1"/>
    <col min="3845" max="3845" width="8.140625" style="460" customWidth="1"/>
    <col min="3846" max="3846" width="12.140625" style="460" customWidth="1"/>
    <col min="3847" max="3847" width="14.42578125" style="460" customWidth="1"/>
    <col min="3848" max="3848" width="13.5703125" style="460" customWidth="1"/>
    <col min="3849" max="4092" width="9.140625" style="460"/>
    <col min="4093" max="4093" width="5.5703125" style="460" customWidth="1"/>
    <col min="4094" max="4094" width="11.5703125" style="460" customWidth="1"/>
    <col min="4095" max="4095" width="35.7109375" style="460" customWidth="1"/>
    <col min="4096" max="4096" width="9.140625" style="460" customWidth="1"/>
    <col min="4097" max="4097" width="11.5703125" style="460" customWidth="1"/>
    <col min="4098" max="4098" width="15.7109375" style="460" customWidth="1"/>
    <col min="4099" max="4099" width="13.42578125" style="460" customWidth="1"/>
    <col min="4100" max="4100" width="19.140625" style="460" customWidth="1"/>
    <col min="4101" max="4101" width="8.140625" style="460" customWidth="1"/>
    <col min="4102" max="4102" width="12.140625" style="460" customWidth="1"/>
    <col min="4103" max="4103" width="14.42578125" style="460" customWidth="1"/>
    <col min="4104" max="4104" width="13.5703125" style="460" customWidth="1"/>
    <col min="4105" max="4348" width="9.140625" style="460"/>
    <col min="4349" max="4349" width="5.5703125" style="460" customWidth="1"/>
    <col min="4350" max="4350" width="11.5703125" style="460" customWidth="1"/>
    <col min="4351" max="4351" width="35.7109375" style="460" customWidth="1"/>
    <col min="4352" max="4352" width="9.140625" style="460" customWidth="1"/>
    <col min="4353" max="4353" width="11.5703125" style="460" customWidth="1"/>
    <col min="4354" max="4354" width="15.7109375" style="460" customWidth="1"/>
    <col min="4355" max="4355" width="13.42578125" style="460" customWidth="1"/>
    <col min="4356" max="4356" width="19.140625" style="460" customWidth="1"/>
    <col min="4357" max="4357" width="8.140625" style="460" customWidth="1"/>
    <col min="4358" max="4358" width="12.140625" style="460" customWidth="1"/>
    <col min="4359" max="4359" width="14.42578125" style="460" customWidth="1"/>
    <col min="4360" max="4360" width="13.5703125" style="460" customWidth="1"/>
    <col min="4361" max="4604" width="9.140625" style="460"/>
    <col min="4605" max="4605" width="5.5703125" style="460" customWidth="1"/>
    <col min="4606" max="4606" width="11.5703125" style="460" customWidth="1"/>
    <col min="4607" max="4607" width="35.7109375" style="460" customWidth="1"/>
    <col min="4608" max="4608" width="9.140625" style="460" customWidth="1"/>
    <col min="4609" max="4609" width="11.5703125" style="460" customWidth="1"/>
    <col min="4610" max="4610" width="15.7109375" style="460" customWidth="1"/>
    <col min="4611" max="4611" width="13.42578125" style="460" customWidth="1"/>
    <col min="4612" max="4612" width="19.140625" style="460" customWidth="1"/>
    <col min="4613" max="4613" width="8.140625" style="460" customWidth="1"/>
    <col min="4614" max="4614" width="12.140625" style="460" customWidth="1"/>
    <col min="4615" max="4615" width="14.42578125" style="460" customWidth="1"/>
    <col min="4616" max="4616" width="13.5703125" style="460" customWidth="1"/>
    <col min="4617" max="4860" width="9.140625" style="460"/>
    <col min="4861" max="4861" width="5.5703125" style="460" customWidth="1"/>
    <col min="4862" max="4862" width="11.5703125" style="460" customWidth="1"/>
    <col min="4863" max="4863" width="35.7109375" style="460" customWidth="1"/>
    <col min="4864" max="4864" width="9.140625" style="460" customWidth="1"/>
    <col min="4865" max="4865" width="11.5703125" style="460" customWidth="1"/>
    <col min="4866" max="4866" width="15.7109375" style="460" customWidth="1"/>
    <col min="4867" max="4867" width="13.42578125" style="460" customWidth="1"/>
    <col min="4868" max="4868" width="19.140625" style="460" customWidth="1"/>
    <col min="4869" max="4869" width="8.140625" style="460" customWidth="1"/>
    <col min="4870" max="4870" width="12.140625" style="460" customWidth="1"/>
    <col min="4871" max="4871" width="14.42578125" style="460" customWidth="1"/>
    <col min="4872" max="4872" width="13.5703125" style="460" customWidth="1"/>
    <col min="4873" max="5116" width="9.140625" style="460"/>
    <col min="5117" max="5117" width="5.5703125" style="460" customWidth="1"/>
    <col min="5118" max="5118" width="11.5703125" style="460" customWidth="1"/>
    <col min="5119" max="5119" width="35.7109375" style="460" customWidth="1"/>
    <col min="5120" max="5120" width="9.140625" style="460" customWidth="1"/>
    <col min="5121" max="5121" width="11.5703125" style="460" customWidth="1"/>
    <col min="5122" max="5122" width="15.7109375" style="460" customWidth="1"/>
    <col min="5123" max="5123" width="13.42578125" style="460" customWidth="1"/>
    <col min="5124" max="5124" width="19.140625" style="460" customWidth="1"/>
    <col min="5125" max="5125" width="8.140625" style="460" customWidth="1"/>
    <col min="5126" max="5126" width="12.140625" style="460" customWidth="1"/>
    <col min="5127" max="5127" width="14.42578125" style="460" customWidth="1"/>
    <col min="5128" max="5128" width="13.5703125" style="460" customWidth="1"/>
    <col min="5129" max="5372" width="9.140625" style="460"/>
    <col min="5373" max="5373" width="5.5703125" style="460" customWidth="1"/>
    <col min="5374" max="5374" width="11.5703125" style="460" customWidth="1"/>
    <col min="5375" max="5375" width="35.7109375" style="460" customWidth="1"/>
    <col min="5376" max="5376" width="9.140625" style="460" customWidth="1"/>
    <col min="5377" max="5377" width="11.5703125" style="460" customWidth="1"/>
    <col min="5378" max="5378" width="15.7109375" style="460" customWidth="1"/>
    <col min="5379" max="5379" width="13.42578125" style="460" customWidth="1"/>
    <col min="5380" max="5380" width="19.140625" style="460" customWidth="1"/>
    <col min="5381" max="5381" width="8.140625" style="460" customWidth="1"/>
    <col min="5382" max="5382" width="12.140625" style="460" customWidth="1"/>
    <col min="5383" max="5383" width="14.42578125" style="460" customWidth="1"/>
    <col min="5384" max="5384" width="13.5703125" style="460" customWidth="1"/>
    <col min="5385" max="5628" width="9.140625" style="460"/>
    <col min="5629" max="5629" width="5.5703125" style="460" customWidth="1"/>
    <col min="5630" max="5630" width="11.5703125" style="460" customWidth="1"/>
    <col min="5631" max="5631" width="35.7109375" style="460" customWidth="1"/>
    <col min="5632" max="5632" width="9.140625" style="460" customWidth="1"/>
    <col min="5633" max="5633" width="11.5703125" style="460" customWidth="1"/>
    <col min="5634" max="5634" width="15.7109375" style="460" customWidth="1"/>
    <col min="5635" max="5635" width="13.42578125" style="460" customWidth="1"/>
    <col min="5636" max="5636" width="19.140625" style="460" customWidth="1"/>
    <col min="5637" max="5637" width="8.140625" style="460" customWidth="1"/>
    <col min="5638" max="5638" width="12.140625" style="460" customWidth="1"/>
    <col min="5639" max="5639" width="14.42578125" style="460" customWidth="1"/>
    <col min="5640" max="5640" width="13.5703125" style="460" customWidth="1"/>
    <col min="5641" max="5884" width="9.140625" style="460"/>
    <col min="5885" max="5885" width="5.5703125" style="460" customWidth="1"/>
    <col min="5886" max="5886" width="11.5703125" style="460" customWidth="1"/>
    <col min="5887" max="5887" width="35.7109375" style="460" customWidth="1"/>
    <col min="5888" max="5888" width="9.140625" style="460" customWidth="1"/>
    <col min="5889" max="5889" width="11.5703125" style="460" customWidth="1"/>
    <col min="5890" max="5890" width="15.7109375" style="460" customWidth="1"/>
    <col min="5891" max="5891" width="13.42578125" style="460" customWidth="1"/>
    <col min="5892" max="5892" width="19.140625" style="460" customWidth="1"/>
    <col min="5893" max="5893" width="8.140625" style="460" customWidth="1"/>
    <col min="5894" max="5894" width="12.140625" style="460" customWidth="1"/>
    <col min="5895" max="5895" width="14.42578125" style="460" customWidth="1"/>
    <col min="5896" max="5896" width="13.5703125" style="460" customWidth="1"/>
    <col min="5897" max="6140" width="9.140625" style="460"/>
    <col min="6141" max="6141" width="5.5703125" style="460" customWidth="1"/>
    <col min="6142" max="6142" width="11.5703125" style="460" customWidth="1"/>
    <col min="6143" max="6143" width="35.7109375" style="460" customWidth="1"/>
    <col min="6144" max="6144" width="9.140625" style="460" customWidth="1"/>
    <col min="6145" max="6145" width="11.5703125" style="460" customWidth="1"/>
    <col min="6146" max="6146" width="15.7109375" style="460" customWidth="1"/>
    <col min="6147" max="6147" width="13.42578125" style="460" customWidth="1"/>
    <col min="6148" max="6148" width="19.140625" style="460" customWidth="1"/>
    <col min="6149" max="6149" width="8.140625" style="460" customWidth="1"/>
    <col min="6150" max="6150" width="12.140625" style="460" customWidth="1"/>
    <col min="6151" max="6151" width="14.42578125" style="460" customWidth="1"/>
    <col min="6152" max="6152" width="13.5703125" style="460" customWidth="1"/>
    <col min="6153" max="6396" width="9.140625" style="460"/>
    <col min="6397" max="6397" width="5.5703125" style="460" customWidth="1"/>
    <col min="6398" max="6398" width="11.5703125" style="460" customWidth="1"/>
    <col min="6399" max="6399" width="35.7109375" style="460" customWidth="1"/>
    <col min="6400" max="6400" width="9.140625" style="460" customWidth="1"/>
    <col min="6401" max="6401" width="11.5703125" style="460" customWidth="1"/>
    <col min="6402" max="6402" width="15.7109375" style="460" customWidth="1"/>
    <col min="6403" max="6403" width="13.42578125" style="460" customWidth="1"/>
    <col min="6404" max="6404" width="19.140625" style="460" customWidth="1"/>
    <col min="6405" max="6405" width="8.140625" style="460" customWidth="1"/>
    <col min="6406" max="6406" width="12.140625" style="460" customWidth="1"/>
    <col min="6407" max="6407" width="14.42578125" style="460" customWidth="1"/>
    <col min="6408" max="6408" width="13.5703125" style="460" customWidth="1"/>
    <col min="6409" max="6652" width="9.140625" style="460"/>
    <col min="6653" max="6653" width="5.5703125" style="460" customWidth="1"/>
    <col min="6654" max="6654" width="11.5703125" style="460" customWidth="1"/>
    <col min="6655" max="6655" width="35.7109375" style="460" customWidth="1"/>
    <col min="6656" max="6656" width="9.140625" style="460" customWidth="1"/>
    <col min="6657" max="6657" width="11.5703125" style="460" customWidth="1"/>
    <col min="6658" max="6658" width="15.7109375" style="460" customWidth="1"/>
    <col min="6659" max="6659" width="13.42578125" style="460" customWidth="1"/>
    <col min="6660" max="6660" width="19.140625" style="460" customWidth="1"/>
    <col min="6661" max="6661" width="8.140625" style="460" customWidth="1"/>
    <col min="6662" max="6662" width="12.140625" style="460" customWidth="1"/>
    <col min="6663" max="6663" width="14.42578125" style="460" customWidth="1"/>
    <col min="6664" max="6664" width="13.5703125" style="460" customWidth="1"/>
    <col min="6665" max="6908" width="9.140625" style="460"/>
    <col min="6909" max="6909" width="5.5703125" style="460" customWidth="1"/>
    <col min="6910" max="6910" width="11.5703125" style="460" customWidth="1"/>
    <col min="6911" max="6911" width="35.7109375" style="460" customWidth="1"/>
    <col min="6912" max="6912" width="9.140625" style="460" customWidth="1"/>
    <col min="6913" max="6913" width="11.5703125" style="460" customWidth="1"/>
    <col min="6914" max="6914" width="15.7109375" style="460" customWidth="1"/>
    <col min="6915" max="6915" width="13.42578125" style="460" customWidth="1"/>
    <col min="6916" max="6916" width="19.140625" style="460" customWidth="1"/>
    <col min="6917" max="6917" width="8.140625" style="460" customWidth="1"/>
    <col min="6918" max="6918" width="12.140625" style="460" customWidth="1"/>
    <col min="6919" max="6919" width="14.42578125" style="460" customWidth="1"/>
    <col min="6920" max="6920" width="13.5703125" style="460" customWidth="1"/>
    <col min="6921" max="7164" width="9.140625" style="460"/>
    <col min="7165" max="7165" width="5.5703125" style="460" customWidth="1"/>
    <col min="7166" max="7166" width="11.5703125" style="460" customWidth="1"/>
    <col min="7167" max="7167" width="35.7109375" style="460" customWidth="1"/>
    <col min="7168" max="7168" width="9.140625" style="460" customWidth="1"/>
    <col min="7169" max="7169" width="11.5703125" style="460" customWidth="1"/>
    <col min="7170" max="7170" width="15.7109375" style="460" customWidth="1"/>
    <col min="7171" max="7171" width="13.42578125" style="460" customWidth="1"/>
    <col min="7172" max="7172" width="19.140625" style="460" customWidth="1"/>
    <col min="7173" max="7173" width="8.140625" style="460" customWidth="1"/>
    <col min="7174" max="7174" width="12.140625" style="460" customWidth="1"/>
    <col min="7175" max="7175" width="14.42578125" style="460" customWidth="1"/>
    <col min="7176" max="7176" width="13.5703125" style="460" customWidth="1"/>
    <col min="7177" max="7420" width="9.140625" style="460"/>
    <col min="7421" max="7421" width="5.5703125" style="460" customWidth="1"/>
    <col min="7422" max="7422" width="11.5703125" style="460" customWidth="1"/>
    <col min="7423" max="7423" width="35.7109375" style="460" customWidth="1"/>
    <col min="7424" max="7424" width="9.140625" style="460" customWidth="1"/>
    <col min="7425" max="7425" width="11.5703125" style="460" customWidth="1"/>
    <col min="7426" max="7426" width="15.7109375" style="460" customWidth="1"/>
    <col min="7427" max="7427" width="13.42578125" style="460" customWidth="1"/>
    <col min="7428" max="7428" width="19.140625" style="460" customWidth="1"/>
    <col min="7429" max="7429" width="8.140625" style="460" customWidth="1"/>
    <col min="7430" max="7430" width="12.140625" style="460" customWidth="1"/>
    <col min="7431" max="7431" width="14.42578125" style="460" customWidth="1"/>
    <col min="7432" max="7432" width="13.5703125" style="460" customWidth="1"/>
    <col min="7433" max="7676" width="9.140625" style="460"/>
    <col min="7677" max="7677" width="5.5703125" style="460" customWidth="1"/>
    <col min="7678" max="7678" width="11.5703125" style="460" customWidth="1"/>
    <col min="7679" max="7679" width="35.7109375" style="460" customWidth="1"/>
    <col min="7680" max="7680" width="9.140625" style="460" customWidth="1"/>
    <col min="7681" max="7681" width="11.5703125" style="460" customWidth="1"/>
    <col min="7682" max="7682" width="15.7109375" style="460" customWidth="1"/>
    <col min="7683" max="7683" width="13.42578125" style="460" customWidth="1"/>
    <col min="7684" max="7684" width="19.140625" style="460" customWidth="1"/>
    <col min="7685" max="7685" width="8.140625" style="460" customWidth="1"/>
    <col min="7686" max="7686" width="12.140625" style="460" customWidth="1"/>
    <col min="7687" max="7687" width="14.42578125" style="460" customWidth="1"/>
    <col min="7688" max="7688" width="13.5703125" style="460" customWidth="1"/>
    <col min="7689" max="7932" width="9.140625" style="460"/>
    <col min="7933" max="7933" width="5.5703125" style="460" customWidth="1"/>
    <col min="7934" max="7934" width="11.5703125" style="460" customWidth="1"/>
    <col min="7935" max="7935" width="35.7109375" style="460" customWidth="1"/>
    <col min="7936" max="7936" width="9.140625" style="460" customWidth="1"/>
    <col min="7937" max="7937" width="11.5703125" style="460" customWidth="1"/>
    <col min="7938" max="7938" width="15.7109375" style="460" customWidth="1"/>
    <col min="7939" max="7939" width="13.42578125" style="460" customWidth="1"/>
    <col min="7940" max="7940" width="19.140625" style="460" customWidth="1"/>
    <col min="7941" max="7941" width="8.140625" style="460" customWidth="1"/>
    <col min="7942" max="7942" width="12.140625" style="460" customWidth="1"/>
    <col min="7943" max="7943" width="14.42578125" style="460" customWidth="1"/>
    <col min="7944" max="7944" width="13.5703125" style="460" customWidth="1"/>
    <col min="7945" max="8188" width="9.140625" style="460"/>
    <col min="8189" max="8189" width="5.5703125" style="460" customWidth="1"/>
    <col min="8190" max="8190" width="11.5703125" style="460" customWidth="1"/>
    <col min="8191" max="8191" width="35.7109375" style="460" customWidth="1"/>
    <col min="8192" max="8192" width="9.140625" style="460" customWidth="1"/>
    <col min="8193" max="8193" width="11.5703125" style="460" customWidth="1"/>
    <col min="8194" max="8194" width="15.7109375" style="460" customWidth="1"/>
    <col min="8195" max="8195" width="13.42578125" style="460" customWidth="1"/>
    <col min="8196" max="8196" width="19.140625" style="460" customWidth="1"/>
    <col min="8197" max="8197" width="8.140625" style="460" customWidth="1"/>
    <col min="8198" max="8198" width="12.140625" style="460" customWidth="1"/>
    <col min="8199" max="8199" width="14.42578125" style="460" customWidth="1"/>
    <col min="8200" max="8200" width="13.5703125" style="460" customWidth="1"/>
    <col min="8201" max="8444" width="9.140625" style="460"/>
    <col min="8445" max="8445" width="5.5703125" style="460" customWidth="1"/>
    <col min="8446" max="8446" width="11.5703125" style="460" customWidth="1"/>
    <col min="8447" max="8447" width="35.7109375" style="460" customWidth="1"/>
    <col min="8448" max="8448" width="9.140625" style="460" customWidth="1"/>
    <col min="8449" max="8449" width="11.5703125" style="460" customWidth="1"/>
    <col min="8450" max="8450" width="15.7109375" style="460" customWidth="1"/>
    <col min="8451" max="8451" width="13.42578125" style="460" customWidth="1"/>
    <col min="8452" max="8452" width="19.140625" style="460" customWidth="1"/>
    <col min="8453" max="8453" width="8.140625" style="460" customWidth="1"/>
    <col min="8454" max="8454" width="12.140625" style="460" customWidth="1"/>
    <col min="8455" max="8455" width="14.42578125" style="460" customWidth="1"/>
    <col min="8456" max="8456" width="13.5703125" style="460" customWidth="1"/>
    <col min="8457" max="8700" width="9.140625" style="460"/>
    <col min="8701" max="8701" width="5.5703125" style="460" customWidth="1"/>
    <col min="8702" max="8702" width="11.5703125" style="460" customWidth="1"/>
    <col min="8703" max="8703" width="35.7109375" style="460" customWidth="1"/>
    <col min="8704" max="8704" width="9.140625" style="460" customWidth="1"/>
    <col min="8705" max="8705" width="11.5703125" style="460" customWidth="1"/>
    <col min="8706" max="8706" width="15.7109375" style="460" customWidth="1"/>
    <col min="8707" max="8707" width="13.42578125" style="460" customWidth="1"/>
    <col min="8708" max="8708" width="19.140625" style="460" customWidth="1"/>
    <col min="8709" max="8709" width="8.140625" style="460" customWidth="1"/>
    <col min="8710" max="8710" width="12.140625" style="460" customWidth="1"/>
    <col min="8711" max="8711" width="14.42578125" style="460" customWidth="1"/>
    <col min="8712" max="8712" width="13.5703125" style="460" customWidth="1"/>
    <col min="8713" max="8956" width="9.140625" style="460"/>
    <col min="8957" max="8957" width="5.5703125" style="460" customWidth="1"/>
    <col min="8958" max="8958" width="11.5703125" style="460" customWidth="1"/>
    <col min="8959" max="8959" width="35.7109375" style="460" customWidth="1"/>
    <col min="8960" max="8960" width="9.140625" style="460" customWidth="1"/>
    <col min="8961" max="8961" width="11.5703125" style="460" customWidth="1"/>
    <col min="8962" max="8962" width="15.7109375" style="460" customWidth="1"/>
    <col min="8963" max="8963" width="13.42578125" style="460" customWidth="1"/>
    <col min="8964" max="8964" width="19.140625" style="460" customWidth="1"/>
    <col min="8965" max="8965" width="8.140625" style="460" customWidth="1"/>
    <col min="8966" max="8966" width="12.140625" style="460" customWidth="1"/>
    <col min="8967" max="8967" width="14.42578125" style="460" customWidth="1"/>
    <col min="8968" max="8968" width="13.5703125" style="460" customWidth="1"/>
    <col min="8969" max="9212" width="9.140625" style="460"/>
    <col min="9213" max="9213" width="5.5703125" style="460" customWidth="1"/>
    <col min="9214" max="9214" width="11.5703125" style="460" customWidth="1"/>
    <col min="9215" max="9215" width="35.7109375" style="460" customWidth="1"/>
    <col min="9216" max="9216" width="9.140625" style="460" customWidth="1"/>
    <col min="9217" max="9217" width="11.5703125" style="460" customWidth="1"/>
    <col min="9218" max="9218" width="15.7109375" style="460" customWidth="1"/>
    <col min="9219" max="9219" width="13.42578125" style="460" customWidth="1"/>
    <col min="9220" max="9220" width="19.140625" style="460" customWidth="1"/>
    <col min="9221" max="9221" width="8.140625" style="460" customWidth="1"/>
    <col min="9222" max="9222" width="12.140625" style="460" customWidth="1"/>
    <col min="9223" max="9223" width="14.42578125" style="460" customWidth="1"/>
    <col min="9224" max="9224" width="13.5703125" style="460" customWidth="1"/>
    <col min="9225" max="9468" width="9.140625" style="460"/>
    <col min="9469" max="9469" width="5.5703125" style="460" customWidth="1"/>
    <col min="9470" max="9470" width="11.5703125" style="460" customWidth="1"/>
    <col min="9471" max="9471" width="35.7109375" style="460" customWidth="1"/>
    <col min="9472" max="9472" width="9.140625" style="460" customWidth="1"/>
    <col min="9473" max="9473" width="11.5703125" style="460" customWidth="1"/>
    <col min="9474" max="9474" width="15.7109375" style="460" customWidth="1"/>
    <col min="9475" max="9475" width="13.42578125" style="460" customWidth="1"/>
    <col min="9476" max="9476" width="19.140625" style="460" customWidth="1"/>
    <col min="9477" max="9477" width="8.140625" style="460" customWidth="1"/>
    <col min="9478" max="9478" width="12.140625" style="460" customWidth="1"/>
    <col min="9479" max="9479" width="14.42578125" style="460" customWidth="1"/>
    <col min="9480" max="9480" width="13.5703125" style="460" customWidth="1"/>
    <col min="9481" max="9724" width="9.140625" style="460"/>
    <col min="9725" max="9725" width="5.5703125" style="460" customWidth="1"/>
    <col min="9726" max="9726" width="11.5703125" style="460" customWidth="1"/>
    <col min="9727" max="9727" width="35.7109375" style="460" customWidth="1"/>
    <col min="9728" max="9728" width="9.140625" style="460" customWidth="1"/>
    <col min="9729" max="9729" width="11.5703125" style="460" customWidth="1"/>
    <col min="9730" max="9730" width="15.7109375" style="460" customWidth="1"/>
    <col min="9731" max="9731" width="13.42578125" style="460" customWidth="1"/>
    <col min="9732" max="9732" width="19.140625" style="460" customWidth="1"/>
    <col min="9733" max="9733" width="8.140625" style="460" customWidth="1"/>
    <col min="9734" max="9734" width="12.140625" style="460" customWidth="1"/>
    <col min="9735" max="9735" width="14.42578125" style="460" customWidth="1"/>
    <col min="9736" max="9736" width="13.5703125" style="460" customWidth="1"/>
    <col min="9737" max="9980" width="9.140625" style="460"/>
    <col min="9981" max="9981" width="5.5703125" style="460" customWidth="1"/>
    <col min="9982" max="9982" width="11.5703125" style="460" customWidth="1"/>
    <col min="9983" max="9983" width="35.7109375" style="460" customWidth="1"/>
    <col min="9984" max="9984" width="9.140625" style="460" customWidth="1"/>
    <col min="9985" max="9985" width="11.5703125" style="460" customWidth="1"/>
    <col min="9986" max="9986" width="15.7109375" style="460" customWidth="1"/>
    <col min="9987" max="9987" width="13.42578125" style="460" customWidth="1"/>
    <col min="9988" max="9988" width="19.140625" style="460" customWidth="1"/>
    <col min="9989" max="9989" width="8.140625" style="460" customWidth="1"/>
    <col min="9990" max="9990" width="12.140625" style="460" customWidth="1"/>
    <col min="9991" max="9991" width="14.42578125" style="460" customWidth="1"/>
    <col min="9992" max="9992" width="13.5703125" style="460" customWidth="1"/>
    <col min="9993" max="10236" width="9.140625" style="460"/>
    <col min="10237" max="10237" width="5.5703125" style="460" customWidth="1"/>
    <col min="10238" max="10238" width="11.5703125" style="460" customWidth="1"/>
    <col min="10239" max="10239" width="35.7109375" style="460" customWidth="1"/>
    <col min="10240" max="10240" width="9.140625" style="460" customWidth="1"/>
    <col min="10241" max="10241" width="11.5703125" style="460" customWidth="1"/>
    <col min="10242" max="10242" width="15.7109375" style="460" customWidth="1"/>
    <col min="10243" max="10243" width="13.42578125" style="460" customWidth="1"/>
    <col min="10244" max="10244" width="19.140625" style="460" customWidth="1"/>
    <col min="10245" max="10245" width="8.140625" style="460" customWidth="1"/>
    <col min="10246" max="10246" width="12.140625" style="460" customWidth="1"/>
    <col min="10247" max="10247" width="14.42578125" style="460" customWidth="1"/>
    <col min="10248" max="10248" width="13.5703125" style="460" customWidth="1"/>
    <col min="10249" max="10492" width="9.140625" style="460"/>
    <col min="10493" max="10493" width="5.5703125" style="460" customWidth="1"/>
    <col min="10494" max="10494" width="11.5703125" style="460" customWidth="1"/>
    <col min="10495" max="10495" width="35.7109375" style="460" customWidth="1"/>
    <col min="10496" max="10496" width="9.140625" style="460" customWidth="1"/>
    <col min="10497" max="10497" width="11.5703125" style="460" customWidth="1"/>
    <col min="10498" max="10498" width="15.7109375" style="460" customWidth="1"/>
    <col min="10499" max="10499" width="13.42578125" style="460" customWidth="1"/>
    <col min="10500" max="10500" width="19.140625" style="460" customWidth="1"/>
    <col min="10501" max="10501" width="8.140625" style="460" customWidth="1"/>
    <col min="10502" max="10502" width="12.140625" style="460" customWidth="1"/>
    <col min="10503" max="10503" width="14.42578125" style="460" customWidth="1"/>
    <col min="10504" max="10504" width="13.5703125" style="460" customWidth="1"/>
    <col min="10505" max="10748" width="9.140625" style="460"/>
    <col min="10749" max="10749" width="5.5703125" style="460" customWidth="1"/>
    <col min="10750" max="10750" width="11.5703125" style="460" customWidth="1"/>
    <col min="10751" max="10751" width="35.7109375" style="460" customWidth="1"/>
    <col min="10752" max="10752" width="9.140625" style="460" customWidth="1"/>
    <col min="10753" max="10753" width="11.5703125" style="460" customWidth="1"/>
    <col min="10754" max="10754" width="15.7109375" style="460" customWidth="1"/>
    <col min="10755" max="10755" width="13.42578125" style="460" customWidth="1"/>
    <col min="10756" max="10756" width="19.140625" style="460" customWidth="1"/>
    <col min="10757" max="10757" width="8.140625" style="460" customWidth="1"/>
    <col min="10758" max="10758" width="12.140625" style="460" customWidth="1"/>
    <col min="10759" max="10759" width="14.42578125" style="460" customWidth="1"/>
    <col min="10760" max="10760" width="13.5703125" style="460" customWidth="1"/>
    <col min="10761" max="11004" width="9.140625" style="460"/>
    <col min="11005" max="11005" width="5.5703125" style="460" customWidth="1"/>
    <col min="11006" max="11006" width="11.5703125" style="460" customWidth="1"/>
    <col min="11007" max="11007" width="35.7109375" style="460" customWidth="1"/>
    <col min="11008" max="11008" width="9.140625" style="460" customWidth="1"/>
    <col min="11009" max="11009" width="11.5703125" style="460" customWidth="1"/>
    <col min="11010" max="11010" width="15.7109375" style="460" customWidth="1"/>
    <col min="11011" max="11011" width="13.42578125" style="460" customWidth="1"/>
    <col min="11012" max="11012" width="19.140625" style="460" customWidth="1"/>
    <col min="11013" max="11013" width="8.140625" style="460" customWidth="1"/>
    <col min="11014" max="11014" width="12.140625" style="460" customWidth="1"/>
    <col min="11015" max="11015" width="14.42578125" style="460" customWidth="1"/>
    <col min="11016" max="11016" width="13.5703125" style="460" customWidth="1"/>
    <col min="11017" max="11260" width="9.140625" style="460"/>
    <col min="11261" max="11261" width="5.5703125" style="460" customWidth="1"/>
    <col min="11262" max="11262" width="11.5703125" style="460" customWidth="1"/>
    <col min="11263" max="11263" width="35.7109375" style="460" customWidth="1"/>
    <col min="11264" max="11264" width="9.140625" style="460" customWidth="1"/>
    <col min="11265" max="11265" width="11.5703125" style="460" customWidth="1"/>
    <col min="11266" max="11266" width="15.7109375" style="460" customWidth="1"/>
    <col min="11267" max="11267" width="13.42578125" style="460" customWidth="1"/>
    <col min="11268" max="11268" width="19.140625" style="460" customWidth="1"/>
    <col min="11269" max="11269" width="8.140625" style="460" customWidth="1"/>
    <col min="11270" max="11270" width="12.140625" style="460" customWidth="1"/>
    <col min="11271" max="11271" width="14.42578125" style="460" customWidth="1"/>
    <col min="11272" max="11272" width="13.5703125" style="460" customWidth="1"/>
    <col min="11273" max="11516" width="9.140625" style="460"/>
    <col min="11517" max="11517" width="5.5703125" style="460" customWidth="1"/>
    <col min="11518" max="11518" width="11.5703125" style="460" customWidth="1"/>
    <col min="11519" max="11519" width="35.7109375" style="460" customWidth="1"/>
    <col min="11520" max="11520" width="9.140625" style="460" customWidth="1"/>
    <col min="11521" max="11521" width="11.5703125" style="460" customWidth="1"/>
    <col min="11522" max="11522" width="15.7109375" style="460" customWidth="1"/>
    <col min="11523" max="11523" width="13.42578125" style="460" customWidth="1"/>
    <col min="11524" max="11524" width="19.140625" style="460" customWidth="1"/>
    <col min="11525" max="11525" width="8.140625" style="460" customWidth="1"/>
    <col min="11526" max="11526" width="12.140625" style="460" customWidth="1"/>
    <col min="11527" max="11527" width="14.42578125" style="460" customWidth="1"/>
    <col min="11528" max="11528" width="13.5703125" style="460" customWidth="1"/>
    <col min="11529" max="11772" width="9.140625" style="460"/>
    <col min="11773" max="11773" width="5.5703125" style="460" customWidth="1"/>
    <col min="11774" max="11774" width="11.5703125" style="460" customWidth="1"/>
    <col min="11775" max="11775" width="35.7109375" style="460" customWidth="1"/>
    <col min="11776" max="11776" width="9.140625" style="460" customWidth="1"/>
    <col min="11777" max="11777" width="11.5703125" style="460" customWidth="1"/>
    <col min="11778" max="11778" width="15.7109375" style="460" customWidth="1"/>
    <col min="11779" max="11779" width="13.42578125" style="460" customWidth="1"/>
    <col min="11780" max="11780" width="19.140625" style="460" customWidth="1"/>
    <col min="11781" max="11781" width="8.140625" style="460" customWidth="1"/>
    <col min="11782" max="11782" width="12.140625" style="460" customWidth="1"/>
    <col min="11783" max="11783" width="14.42578125" style="460" customWidth="1"/>
    <col min="11784" max="11784" width="13.5703125" style="460" customWidth="1"/>
    <col min="11785" max="12028" width="9.140625" style="460"/>
    <col min="12029" max="12029" width="5.5703125" style="460" customWidth="1"/>
    <col min="12030" max="12030" width="11.5703125" style="460" customWidth="1"/>
    <col min="12031" max="12031" width="35.7109375" style="460" customWidth="1"/>
    <col min="12032" max="12032" width="9.140625" style="460" customWidth="1"/>
    <col min="12033" max="12033" width="11.5703125" style="460" customWidth="1"/>
    <col min="12034" max="12034" width="15.7109375" style="460" customWidth="1"/>
    <col min="12035" max="12035" width="13.42578125" style="460" customWidth="1"/>
    <col min="12036" max="12036" width="19.140625" style="460" customWidth="1"/>
    <col min="12037" max="12037" width="8.140625" style="460" customWidth="1"/>
    <col min="12038" max="12038" width="12.140625" style="460" customWidth="1"/>
    <col min="12039" max="12039" width="14.42578125" style="460" customWidth="1"/>
    <col min="12040" max="12040" width="13.5703125" style="460" customWidth="1"/>
    <col min="12041" max="12284" width="9.140625" style="460"/>
    <col min="12285" max="12285" width="5.5703125" style="460" customWidth="1"/>
    <col min="12286" max="12286" width="11.5703125" style="460" customWidth="1"/>
    <col min="12287" max="12287" width="35.7109375" style="460" customWidth="1"/>
    <col min="12288" max="12288" width="9.140625" style="460" customWidth="1"/>
    <col min="12289" max="12289" width="11.5703125" style="460" customWidth="1"/>
    <col min="12290" max="12290" width="15.7109375" style="460" customWidth="1"/>
    <col min="12291" max="12291" width="13.42578125" style="460" customWidth="1"/>
    <col min="12292" max="12292" width="19.140625" style="460" customWidth="1"/>
    <col min="12293" max="12293" width="8.140625" style="460" customWidth="1"/>
    <col min="12294" max="12294" width="12.140625" style="460" customWidth="1"/>
    <col min="12295" max="12295" width="14.42578125" style="460" customWidth="1"/>
    <col min="12296" max="12296" width="13.5703125" style="460" customWidth="1"/>
    <col min="12297" max="12540" width="9.140625" style="460"/>
    <col min="12541" max="12541" width="5.5703125" style="460" customWidth="1"/>
    <col min="12542" max="12542" width="11.5703125" style="460" customWidth="1"/>
    <col min="12543" max="12543" width="35.7109375" style="460" customWidth="1"/>
    <col min="12544" max="12544" width="9.140625" style="460" customWidth="1"/>
    <col min="12545" max="12545" width="11.5703125" style="460" customWidth="1"/>
    <col min="12546" max="12546" width="15.7109375" style="460" customWidth="1"/>
    <col min="12547" max="12547" width="13.42578125" style="460" customWidth="1"/>
    <col min="12548" max="12548" width="19.140625" style="460" customWidth="1"/>
    <col min="12549" max="12549" width="8.140625" style="460" customWidth="1"/>
    <col min="12550" max="12550" width="12.140625" style="460" customWidth="1"/>
    <col min="12551" max="12551" width="14.42578125" style="460" customWidth="1"/>
    <col min="12552" max="12552" width="13.5703125" style="460" customWidth="1"/>
    <col min="12553" max="12796" width="9.140625" style="460"/>
    <col min="12797" max="12797" width="5.5703125" style="460" customWidth="1"/>
    <col min="12798" max="12798" width="11.5703125" style="460" customWidth="1"/>
    <col min="12799" max="12799" width="35.7109375" style="460" customWidth="1"/>
    <col min="12800" max="12800" width="9.140625" style="460" customWidth="1"/>
    <col min="12801" max="12801" width="11.5703125" style="460" customWidth="1"/>
    <col min="12802" max="12802" width="15.7109375" style="460" customWidth="1"/>
    <col min="12803" max="12803" width="13.42578125" style="460" customWidth="1"/>
    <col min="12804" max="12804" width="19.140625" style="460" customWidth="1"/>
    <col min="12805" max="12805" width="8.140625" style="460" customWidth="1"/>
    <col min="12806" max="12806" width="12.140625" style="460" customWidth="1"/>
    <col min="12807" max="12807" width="14.42578125" style="460" customWidth="1"/>
    <col min="12808" max="12808" width="13.5703125" style="460" customWidth="1"/>
    <col min="12809" max="13052" width="9.140625" style="460"/>
    <col min="13053" max="13053" width="5.5703125" style="460" customWidth="1"/>
    <col min="13054" max="13054" width="11.5703125" style="460" customWidth="1"/>
    <col min="13055" max="13055" width="35.7109375" style="460" customWidth="1"/>
    <col min="13056" max="13056" width="9.140625" style="460" customWidth="1"/>
    <col min="13057" max="13057" width="11.5703125" style="460" customWidth="1"/>
    <col min="13058" max="13058" width="15.7109375" style="460" customWidth="1"/>
    <col min="13059" max="13059" width="13.42578125" style="460" customWidth="1"/>
    <col min="13060" max="13060" width="19.140625" style="460" customWidth="1"/>
    <col min="13061" max="13061" width="8.140625" style="460" customWidth="1"/>
    <col min="13062" max="13062" width="12.140625" style="460" customWidth="1"/>
    <col min="13063" max="13063" width="14.42578125" style="460" customWidth="1"/>
    <col min="13064" max="13064" width="13.5703125" style="460" customWidth="1"/>
    <col min="13065" max="13308" width="9.140625" style="460"/>
    <col min="13309" max="13309" width="5.5703125" style="460" customWidth="1"/>
    <col min="13310" max="13310" width="11.5703125" style="460" customWidth="1"/>
    <col min="13311" max="13311" width="35.7109375" style="460" customWidth="1"/>
    <col min="13312" max="13312" width="9.140625" style="460" customWidth="1"/>
    <col min="13313" max="13313" width="11.5703125" style="460" customWidth="1"/>
    <col min="13314" max="13314" width="15.7109375" style="460" customWidth="1"/>
    <col min="13315" max="13315" width="13.42578125" style="460" customWidth="1"/>
    <col min="13316" max="13316" width="19.140625" style="460" customWidth="1"/>
    <col min="13317" max="13317" width="8.140625" style="460" customWidth="1"/>
    <col min="13318" max="13318" width="12.140625" style="460" customWidth="1"/>
    <col min="13319" max="13319" width="14.42578125" style="460" customWidth="1"/>
    <col min="13320" max="13320" width="13.5703125" style="460" customWidth="1"/>
    <col min="13321" max="13564" width="9.140625" style="460"/>
    <col min="13565" max="13565" width="5.5703125" style="460" customWidth="1"/>
    <col min="13566" max="13566" width="11.5703125" style="460" customWidth="1"/>
    <col min="13567" max="13567" width="35.7109375" style="460" customWidth="1"/>
    <col min="13568" max="13568" width="9.140625" style="460" customWidth="1"/>
    <col min="13569" max="13569" width="11.5703125" style="460" customWidth="1"/>
    <col min="13570" max="13570" width="15.7109375" style="460" customWidth="1"/>
    <col min="13571" max="13571" width="13.42578125" style="460" customWidth="1"/>
    <col min="13572" max="13572" width="19.140625" style="460" customWidth="1"/>
    <col min="13573" max="13573" width="8.140625" style="460" customWidth="1"/>
    <col min="13574" max="13574" width="12.140625" style="460" customWidth="1"/>
    <col min="13575" max="13575" width="14.42578125" style="460" customWidth="1"/>
    <col min="13576" max="13576" width="13.5703125" style="460" customWidth="1"/>
    <col min="13577" max="13820" width="9.140625" style="460"/>
    <col min="13821" max="13821" width="5.5703125" style="460" customWidth="1"/>
    <col min="13822" max="13822" width="11.5703125" style="460" customWidth="1"/>
    <col min="13823" max="13823" width="35.7109375" style="460" customWidth="1"/>
    <col min="13824" max="13824" width="9.140625" style="460" customWidth="1"/>
    <col min="13825" max="13825" width="11.5703125" style="460" customWidth="1"/>
    <col min="13826" max="13826" width="15.7109375" style="460" customWidth="1"/>
    <col min="13827" max="13827" width="13.42578125" style="460" customWidth="1"/>
    <col min="13828" max="13828" width="19.140625" style="460" customWidth="1"/>
    <col min="13829" max="13829" width="8.140625" style="460" customWidth="1"/>
    <col min="13830" max="13830" width="12.140625" style="460" customWidth="1"/>
    <col min="13831" max="13831" width="14.42578125" style="460" customWidth="1"/>
    <col min="13832" max="13832" width="13.5703125" style="460" customWidth="1"/>
    <col min="13833" max="14076" width="9.140625" style="460"/>
    <col min="14077" max="14077" width="5.5703125" style="460" customWidth="1"/>
    <col min="14078" max="14078" width="11.5703125" style="460" customWidth="1"/>
    <col min="14079" max="14079" width="35.7109375" style="460" customWidth="1"/>
    <col min="14080" max="14080" width="9.140625" style="460" customWidth="1"/>
    <col min="14081" max="14081" width="11.5703125" style="460" customWidth="1"/>
    <col min="14082" max="14082" width="15.7109375" style="460" customWidth="1"/>
    <col min="14083" max="14083" width="13.42578125" style="460" customWidth="1"/>
    <col min="14084" max="14084" width="19.140625" style="460" customWidth="1"/>
    <col min="14085" max="14085" width="8.140625" style="460" customWidth="1"/>
    <col min="14086" max="14086" width="12.140625" style="460" customWidth="1"/>
    <col min="14087" max="14087" width="14.42578125" style="460" customWidth="1"/>
    <col min="14088" max="14088" width="13.5703125" style="460" customWidth="1"/>
    <col min="14089" max="14332" width="9.140625" style="460"/>
    <col min="14333" max="14333" width="5.5703125" style="460" customWidth="1"/>
    <col min="14334" max="14334" width="11.5703125" style="460" customWidth="1"/>
    <col min="14335" max="14335" width="35.7109375" style="460" customWidth="1"/>
    <col min="14336" max="14336" width="9.140625" style="460" customWidth="1"/>
    <col min="14337" max="14337" width="11.5703125" style="460" customWidth="1"/>
    <col min="14338" max="14338" width="15.7109375" style="460" customWidth="1"/>
    <col min="14339" max="14339" width="13.42578125" style="460" customWidth="1"/>
    <col min="14340" max="14340" width="19.140625" style="460" customWidth="1"/>
    <col min="14341" max="14341" width="8.140625" style="460" customWidth="1"/>
    <col min="14342" max="14342" width="12.140625" style="460" customWidth="1"/>
    <col min="14343" max="14343" width="14.42578125" style="460" customWidth="1"/>
    <col min="14344" max="14344" width="13.5703125" style="460" customWidth="1"/>
    <col min="14345" max="14588" width="9.140625" style="460"/>
    <col min="14589" max="14589" width="5.5703125" style="460" customWidth="1"/>
    <col min="14590" max="14590" width="11.5703125" style="460" customWidth="1"/>
    <col min="14591" max="14591" width="35.7109375" style="460" customWidth="1"/>
    <col min="14592" max="14592" width="9.140625" style="460" customWidth="1"/>
    <col min="14593" max="14593" width="11.5703125" style="460" customWidth="1"/>
    <col min="14594" max="14594" width="15.7109375" style="460" customWidth="1"/>
    <col min="14595" max="14595" width="13.42578125" style="460" customWidth="1"/>
    <col min="14596" max="14596" width="19.140625" style="460" customWidth="1"/>
    <col min="14597" max="14597" width="8.140625" style="460" customWidth="1"/>
    <col min="14598" max="14598" width="12.140625" style="460" customWidth="1"/>
    <col min="14599" max="14599" width="14.42578125" style="460" customWidth="1"/>
    <col min="14600" max="14600" width="13.5703125" style="460" customWidth="1"/>
    <col min="14601" max="14844" width="9.140625" style="460"/>
    <col min="14845" max="14845" width="5.5703125" style="460" customWidth="1"/>
    <col min="14846" max="14846" width="11.5703125" style="460" customWidth="1"/>
    <col min="14847" max="14847" width="35.7109375" style="460" customWidth="1"/>
    <col min="14848" max="14848" width="9.140625" style="460" customWidth="1"/>
    <col min="14849" max="14849" width="11.5703125" style="460" customWidth="1"/>
    <col min="14850" max="14850" width="15.7109375" style="460" customWidth="1"/>
    <col min="14851" max="14851" width="13.42578125" style="460" customWidth="1"/>
    <col min="14852" max="14852" width="19.140625" style="460" customWidth="1"/>
    <col min="14853" max="14853" width="8.140625" style="460" customWidth="1"/>
    <col min="14854" max="14854" width="12.140625" style="460" customWidth="1"/>
    <col min="14855" max="14855" width="14.42578125" style="460" customWidth="1"/>
    <col min="14856" max="14856" width="13.5703125" style="460" customWidth="1"/>
    <col min="14857" max="15100" width="9.140625" style="460"/>
    <col min="15101" max="15101" width="5.5703125" style="460" customWidth="1"/>
    <col min="15102" max="15102" width="11.5703125" style="460" customWidth="1"/>
    <col min="15103" max="15103" width="35.7109375" style="460" customWidth="1"/>
    <col min="15104" max="15104" width="9.140625" style="460" customWidth="1"/>
    <col min="15105" max="15105" width="11.5703125" style="460" customWidth="1"/>
    <col min="15106" max="15106" width="15.7109375" style="460" customWidth="1"/>
    <col min="15107" max="15107" width="13.42578125" style="460" customWidth="1"/>
    <col min="15108" max="15108" width="19.140625" style="460" customWidth="1"/>
    <col min="15109" max="15109" width="8.140625" style="460" customWidth="1"/>
    <col min="15110" max="15110" width="12.140625" style="460" customWidth="1"/>
    <col min="15111" max="15111" width="14.42578125" style="460" customWidth="1"/>
    <col min="15112" max="15112" width="13.5703125" style="460" customWidth="1"/>
    <col min="15113" max="15356" width="9.140625" style="460"/>
    <col min="15357" max="15357" width="5.5703125" style="460" customWidth="1"/>
    <col min="15358" max="15358" width="11.5703125" style="460" customWidth="1"/>
    <col min="15359" max="15359" width="35.7109375" style="460" customWidth="1"/>
    <col min="15360" max="15360" width="9.140625" style="460" customWidth="1"/>
    <col min="15361" max="15361" width="11.5703125" style="460" customWidth="1"/>
    <col min="15362" max="15362" width="15.7109375" style="460" customWidth="1"/>
    <col min="15363" max="15363" width="13.42578125" style="460" customWidth="1"/>
    <col min="15364" max="15364" width="19.140625" style="460" customWidth="1"/>
    <col min="15365" max="15365" width="8.140625" style="460" customWidth="1"/>
    <col min="15366" max="15366" width="12.140625" style="460" customWidth="1"/>
    <col min="15367" max="15367" width="14.42578125" style="460" customWidth="1"/>
    <col min="15368" max="15368" width="13.5703125" style="460" customWidth="1"/>
    <col min="15369" max="15612" width="9.140625" style="460"/>
    <col min="15613" max="15613" width="5.5703125" style="460" customWidth="1"/>
    <col min="15614" max="15614" width="11.5703125" style="460" customWidth="1"/>
    <col min="15615" max="15615" width="35.7109375" style="460" customWidth="1"/>
    <col min="15616" max="15616" width="9.140625" style="460" customWidth="1"/>
    <col min="15617" max="15617" width="11.5703125" style="460" customWidth="1"/>
    <col min="15618" max="15618" width="15.7109375" style="460" customWidth="1"/>
    <col min="15619" max="15619" width="13.42578125" style="460" customWidth="1"/>
    <col min="15620" max="15620" width="19.140625" style="460" customWidth="1"/>
    <col min="15621" max="15621" width="8.140625" style="460" customWidth="1"/>
    <col min="15622" max="15622" width="12.140625" style="460" customWidth="1"/>
    <col min="15623" max="15623" width="14.42578125" style="460" customWidth="1"/>
    <col min="15624" max="15624" width="13.5703125" style="460" customWidth="1"/>
    <col min="15625" max="15868" width="9.140625" style="460"/>
    <col min="15869" max="15869" width="5.5703125" style="460" customWidth="1"/>
    <col min="15870" max="15870" width="11.5703125" style="460" customWidth="1"/>
    <col min="15871" max="15871" width="35.7109375" style="460" customWidth="1"/>
    <col min="15872" max="15872" width="9.140625" style="460" customWidth="1"/>
    <col min="15873" max="15873" width="11.5703125" style="460" customWidth="1"/>
    <col min="15874" max="15874" width="15.7109375" style="460" customWidth="1"/>
    <col min="15875" max="15875" width="13.42578125" style="460" customWidth="1"/>
    <col min="15876" max="15876" width="19.140625" style="460" customWidth="1"/>
    <col min="15877" max="15877" width="8.140625" style="460" customWidth="1"/>
    <col min="15878" max="15878" width="12.140625" style="460" customWidth="1"/>
    <col min="15879" max="15879" width="14.42578125" style="460" customWidth="1"/>
    <col min="15880" max="15880" width="13.5703125" style="460" customWidth="1"/>
    <col min="15881" max="16124" width="9.140625" style="460"/>
    <col min="16125" max="16125" width="5.5703125" style="460" customWidth="1"/>
    <col min="16126" max="16126" width="11.5703125" style="460" customWidth="1"/>
    <col min="16127" max="16127" width="35.7109375" style="460" customWidth="1"/>
    <col min="16128" max="16128" width="9.140625" style="460" customWidth="1"/>
    <col min="16129" max="16129" width="11.5703125" style="460" customWidth="1"/>
    <col min="16130" max="16130" width="15.7109375" style="460" customWidth="1"/>
    <col min="16131" max="16131" width="13.42578125" style="460" customWidth="1"/>
    <col min="16132" max="16132" width="19.140625" style="460" customWidth="1"/>
    <col min="16133" max="16133" width="8.140625" style="460" customWidth="1"/>
    <col min="16134" max="16134" width="12.140625" style="460" customWidth="1"/>
    <col min="16135" max="16135" width="14.42578125" style="460" customWidth="1"/>
    <col min="16136" max="16136" width="13.5703125" style="460" customWidth="1"/>
    <col min="16137" max="16384" width="9.140625" style="460"/>
  </cols>
  <sheetData>
    <row r="1" spans="1:17" ht="20.25" customHeight="1" x14ac:dyDescent="0.2">
      <c r="A1" s="907" t="s">
        <v>542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</row>
    <row r="2" spans="1:17" ht="20.25" customHeight="1" x14ac:dyDescent="0.2">
      <c r="A2" s="908" t="s">
        <v>543</v>
      </c>
      <c r="B2" s="909" t="s">
        <v>362</v>
      </c>
      <c r="C2" s="909" t="s">
        <v>544</v>
      </c>
      <c r="D2" s="910" t="s">
        <v>545</v>
      </c>
      <c r="E2" s="911" t="s">
        <v>546</v>
      </c>
      <c r="F2" s="912" t="s">
        <v>421</v>
      </c>
      <c r="G2" s="913"/>
      <c r="H2" s="913"/>
      <c r="I2" s="911" t="s">
        <v>547</v>
      </c>
      <c r="J2" s="462" t="s">
        <v>421</v>
      </c>
      <c r="K2" s="911" t="s">
        <v>548</v>
      </c>
      <c r="L2" s="914" t="s">
        <v>549</v>
      </c>
      <c r="M2" s="911" t="s">
        <v>550</v>
      </c>
    </row>
    <row r="3" spans="1:17" ht="36" customHeight="1" x14ac:dyDescent="0.2">
      <c r="A3" s="908"/>
      <c r="B3" s="909"/>
      <c r="C3" s="909"/>
      <c r="D3" s="910"/>
      <c r="E3" s="911"/>
      <c r="F3" s="911" t="s">
        <v>551</v>
      </c>
      <c r="G3" s="914" t="s">
        <v>552</v>
      </c>
      <c r="H3" s="911" t="s">
        <v>589</v>
      </c>
      <c r="I3" s="911"/>
      <c r="J3" s="911" t="s">
        <v>553</v>
      </c>
      <c r="K3" s="911"/>
      <c r="L3" s="915"/>
      <c r="M3" s="911"/>
    </row>
    <row r="4" spans="1:17" ht="27" customHeight="1" x14ac:dyDescent="0.2">
      <c r="A4" s="908"/>
      <c r="B4" s="909"/>
      <c r="C4" s="909"/>
      <c r="D4" s="910"/>
      <c r="E4" s="911"/>
      <c r="F4" s="911"/>
      <c r="G4" s="916"/>
      <c r="H4" s="911"/>
      <c r="I4" s="911"/>
      <c r="J4" s="911"/>
      <c r="K4" s="911"/>
      <c r="L4" s="916"/>
      <c r="M4" s="911"/>
    </row>
    <row r="5" spans="1:17" ht="12.95" customHeight="1" x14ac:dyDescent="0.2">
      <c r="A5" s="463">
        <v>1</v>
      </c>
      <c r="B5" s="464" t="s">
        <v>131</v>
      </c>
      <c r="C5" s="465" t="s">
        <v>132</v>
      </c>
      <c r="D5" s="466" t="s">
        <v>554</v>
      </c>
      <c r="E5" s="467">
        <v>3115</v>
      </c>
      <c r="F5" s="467">
        <v>0</v>
      </c>
      <c r="G5" s="467">
        <v>0</v>
      </c>
      <c r="H5" s="467">
        <v>3115</v>
      </c>
      <c r="I5" s="466"/>
      <c r="J5" s="466"/>
      <c r="K5" s="467">
        <v>3115</v>
      </c>
      <c r="L5" s="467">
        <v>0</v>
      </c>
      <c r="M5" s="467">
        <f>K5+L5</f>
        <v>3115</v>
      </c>
      <c r="N5" s="468"/>
      <c r="Q5" s="468"/>
    </row>
    <row r="6" spans="1:17" ht="12.95" customHeight="1" x14ac:dyDescent="0.2">
      <c r="A6" s="463">
        <v>2</v>
      </c>
      <c r="B6" s="469" t="s">
        <v>38</v>
      </c>
      <c r="C6" s="465" t="s">
        <v>39</v>
      </c>
      <c r="D6" s="466" t="s">
        <v>554</v>
      </c>
      <c r="E6" s="467">
        <v>1916</v>
      </c>
      <c r="F6" s="467">
        <v>0</v>
      </c>
      <c r="G6" s="467">
        <v>0</v>
      </c>
      <c r="H6" s="467">
        <v>1916</v>
      </c>
      <c r="I6" s="466"/>
      <c r="J6" s="466"/>
      <c r="K6" s="467">
        <v>1916</v>
      </c>
      <c r="L6" s="467">
        <v>0</v>
      </c>
      <c r="M6" s="467">
        <f t="shared" ref="M6:M65" si="0">K6+L6</f>
        <v>1916</v>
      </c>
    </row>
    <row r="7" spans="1:17" ht="12.95" customHeight="1" x14ac:dyDescent="0.2">
      <c r="A7" s="463">
        <v>3</v>
      </c>
      <c r="B7" s="464" t="s">
        <v>133</v>
      </c>
      <c r="C7" s="465" t="s">
        <v>134</v>
      </c>
      <c r="D7" s="466" t="s">
        <v>554</v>
      </c>
      <c r="E7" s="467">
        <v>4105</v>
      </c>
      <c r="F7" s="467">
        <v>0</v>
      </c>
      <c r="G7" s="467">
        <v>0</v>
      </c>
      <c r="H7" s="467">
        <v>4105</v>
      </c>
      <c r="I7" s="466"/>
      <c r="J7" s="466"/>
      <c r="K7" s="467">
        <v>4105</v>
      </c>
      <c r="L7" s="467">
        <v>0</v>
      </c>
      <c r="M7" s="467">
        <f t="shared" si="0"/>
        <v>4105</v>
      </c>
    </row>
    <row r="8" spans="1:17" ht="12.95" customHeight="1" x14ac:dyDescent="0.2">
      <c r="A8" s="463">
        <v>4</v>
      </c>
      <c r="B8" s="470" t="s">
        <v>109</v>
      </c>
      <c r="C8" s="465" t="s">
        <v>110</v>
      </c>
      <c r="D8" s="466" t="s">
        <v>554</v>
      </c>
      <c r="E8" s="467">
        <v>2250</v>
      </c>
      <c r="F8" s="467">
        <v>0</v>
      </c>
      <c r="G8" s="467">
        <v>0</v>
      </c>
      <c r="H8" s="467">
        <v>2250</v>
      </c>
      <c r="I8" s="466"/>
      <c r="J8" s="466"/>
      <c r="K8" s="467">
        <v>2250</v>
      </c>
      <c r="L8" s="467">
        <v>0</v>
      </c>
      <c r="M8" s="467">
        <f t="shared" si="0"/>
        <v>2250</v>
      </c>
    </row>
    <row r="9" spans="1:17" ht="12.95" customHeight="1" x14ac:dyDescent="0.2">
      <c r="A9" s="463">
        <v>5</v>
      </c>
      <c r="B9" s="464" t="s">
        <v>135</v>
      </c>
      <c r="C9" s="465" t="s">
        <v>136</v>
      </c>
      <c r="D9" s="466" t="s">
        <v>554</v>
      </c>
      <c r="E9" s="467">
        <v>6620</v>
      </c>
      <c r="F9" s="467">
        <v>0</v>
      </c>
      <c r="G9" s="467">
        <v>0</v>
      </c>
      <c r="H9" s="467">
        <v>6620</v>
      </c>
      <c r="I9" s="466"/>
      <c r="J9" s="466"/>
      <c r="K9" s="467">
        <v>6620</v>
      </c>
      <c r="L9" s="467">
        <v>0</v>
      </c>
      <c r="M9" s="467">
        <f t="shared" si="0"/>
        <v>6620</v>
      </c>
    </row>
    <row r="10" spans="1:17" ht="12.95" customHeight="1" x14ac:dyDescent="0.2">
      <c r="A10" s="463">
        <v>6</v>
      </c>
      <c r="B10" s="470" t="s">
        <v>78</v>
      </c>
      <c r="C10" s="465" t="s">
        <v>79</v>
      </c>
      <c r="D10" s="466" t="s">
        <v>554</v>
      </c>
      <c r="E10" s="467">
        <v>3005</v>
      </c>
      <c r="F10" s="467">
        <v>0</v>
      </c>
      <c r="G10" s="467">
        <v>0</v>
      </c>
      <c r="H10" s="467">
        <v>3005</v>
      </c>
      <c r="I10" s="466"/>
      <c r="J10" s="466"/>
      <c r="K10" s="467">
        <v>3005</v>
      </c>
      <c r="L10" s="467">
        <v>0</v>
      </c>
      <c r="M10" s="467">
        <f t="shared" si="0"/>
        <v>3005</v>
      </c>
    </row>
    <row r="11" spans="1:17" ht="12.95" customHeight="1" x14ac:dyDescent="0.2">
      <c r="A11" s="463">
        <v>7</v>
      </c>
      <c r="B11" s="469" t="s">
        <v>111</v>
      </c>
      <c r="C11" s="465" t="s">
        <v>112</v>
      </c>
      <c r="D11" s="466" t="s">
        <v>554</v>
      </c>
      <c r="E11" s="467">
        <v>1835</v>
      </c>
      <c r="F11" s="467">
        <v>3</v>
      </c>
      <c r="G11" s="467">
        <v>0</v>
      </c>
      <c r="H11" s="467">
        <v>1832</v>
      </c>
      <c r="I11" s="466"/>
      <c r="J11" s="466"/>
      <c r="K11" s="467">
        <v>1835</v>
      </c>
      <c r="L11" s="467">
        <v>0</v>
      </c>
      <c r="M11" s="467">
        <f t="shared" si="0"/>
        <v>1835</v>
      </c>
    </row>
    <row r="12" spans="1:17" ht="12.95" customHeight="1" x14ac:dyDescent="0.2">
      <c r="A12" s="463">
        <v>8</v>
      </c>
      <c r="B12" s="464" t="s">
        <v>40</v>
      </c>
      <c r="C12" s="465" t="s">
        <v>41</v>
      </c>
      <c r="D12" s="466" t="s">
        <v>554</v>
      </c>
      <c r="E12" s="467">
        <v>2164</v>
      </c>
      <c r="F12" s="467">
        <v>0</v>
      </c>
      <c r="G12" s="467">
        <v>0</v>
      </c>
      <c r="H12" s="467">
        <v>2164</v>
      </c>
      <c r="I12" s="466"/>
      <c r="J12" s="466"/>
      <c r="K12" s="467">
        <v>2164</v>
      </c>
      <c r="L12" s="467">
        <v>0</v>
      </c>
      <c r="M12" s="467">
        <f t="shared" si="0"/>
        <v>2164</v>
      </c>
    </row>
    <row r="13" spans="1:17" ht="12.95" customHeight="1" x14ac:dyDescent="0.2">
      <c r="A13" s="463">
        <v>9</v>
      </c>
      <c r="B13" s="471" t="s">
        <v>175</v>
      </c>
      <c r="C13" s="465" t="s">
        <v>176</v>
      </c>
      <c r="D13" s="466" t="s">
        <v>554</v>
      </c>
      <c r="E13" s="467">
        <v>2325</v>
      </c>
      <c r="F13" s="467">
        <v>0</v>
      </c>
      <c r="G13" s="467">
        <v>0</v>
      </c>
      <c r="H13" s="467">
        <v>2325</v>
      </c>
      <c r="I13" s="466"/>
      <c r="J13" s="466"/>
      <c r="K13" s="467">
        <v>2325</v>
      </c>
      <c r="L13" s="467">
        <v>0</v>
      </c>
      <c r="M13" s="467">
        <f t="shared" si="0"/>
        <v>2325</v>
      </c>
    </row>
    <row r="14" spans="1:17" ht="12.95" customHeight="1" x14ac:dyDescent="0.2">
      <c r="A14" s="463">
        <v>10</v>
      </c>
      <c r="B14" s="464" t="s">
        <v>238</v>
      </c>
      <c r="C14" s="465" t="s">
        <v>239</v>
      </c>
      <c r="D14" s="466" t="s">
        <v>554</v>
      </c>
      <c r="E14" s="467">
        <v>5186</v>
      </c>
      <c r="F14" s="467">
        <v>0</v>
      </c>
      <c r="G14" s="467">
        <v>0</v>
      </c>
      <c r="H14" s="467">
        <v>5186</v>
      </c>
      <c r="I14" s="466"/>
      <c r="J14" s="466"/>
      <c r="K14" s="467">
        <v>5186</v>
      </c>
      <c r="L14" s="467">
        <v>0</v>
      </c>
      <c r="M14" s="467">
        <f t="shared" si="0"/>
        <v>5186</v>
      </c>
    </row>
    <row r="15" spans="1:17" ht="12.95" customHeight="1" x14ac:dyDescent="0.2">
      <c r="A15" s="463">
        <v>11</v>
      </c>
      <c r="B15" s="469" t="s">
        <v>240</v>
      </c>
      <c r="C15" s="465" t="s">
        <v>241</v>
      </c>
      <c r="D15" s="466" t="s">
        <v>554</v>
      </c>
      <c r="E15" s="467">
        <v>2567</v>
      </c>
      <c r="F15" s="467">
        <v>0</v>
      </c>
      <c r="G15" s="467">
        <v>0</v>
      </c>
      <c r="H15" s="467">
        <v>2567</v>
      </c>
      <c r="I15" s="466"/>
      <c r="J15" s="466"/>
      <c r="K15" s="467">
        <v>2567</v>
      </c>
      <c r="L15" s="467">
        <v>0</v>
      </c>
      <c r="M15" s="467">
        <f t="shared" si="0"/>
        <v>2567</v>
      </c>
    </row>
    <row r="16" spans="1:17" ht="12.95" customHeight="1" x14ac:dyDescent="0.2">
      <c r="A16" s="463">
        <v>12</v>
      </c>
      <c r="B16" s="469" t="s">
        <v>88</v>
      </c>
      <c r="C16" s="465" t="s">
        <v>89</v>
      </c>
      <c r="D16" s="466" t="s">
        <v>554</v>
      </c>
      <c r="E16" s="467">
        <v>3510</v>
      </c>
      <c r="F16" s="467">
        <v>2</v>
      </c>
      <c r="G16" s="467">
        <v>0</v>
      </c>
      <c r="H16" s="467">
        <v>3508</v>
      </c>
      <c r="I16" s="466"/>
      <c r="J16" s="466"/>
      <c r="K16" s="467">
        <v>3510</v>
      </c>
      <c r="L16" s="467">
        <v>0</v>
      </c>
      <c r="M16" s="467">
        <f t="shared" si="0"/>
        <v>3510</v>
      </c>
    </row>
    <row r="17" spans="1:13" ht="12.95" customHeight="1" x14ac:dyDescent="0.2">
      <c r="A17" s="463">
        <v>13</v>
      </c>
      <c r="B17" s="470" t="s">
        <v>113</v>
      </c>
      <c r="C17" s="465" t="s">
        <v>114</v>
      </c>
      <c r="D17" s="466" t="s">
        <v>554</v>
      </c>
      <c r="E17" s="467">
        <v>2029</v>
      </c>
      <c r="F17" s="467">
        <v>0</v>
      </c>
      <c r="G17" s="467">
        <v>0</v>
      </c>
      <c r="H17" s="467">
        <v>2029</v>
      </c>
      <c r="I17" s="466"/>
      <c r="J17" s="466"/>
      <c r="K17" s="467">
        <v>2029</v>
      </c>
      <c r="L17" s="467">
        <v>0</v>
      </c>
      <c r="M17" s="467">
        <f t="shared" si="0"/>
        <v>2029</v>
      </c>
    </row>
    <row r="18" spans="1:13" ht="12.95" customHeight="1" x14ac:dyDescent="0.2">
      <c r="A18" s="463">
        <v>14</v>
      </c>
      <c r="B18" s="470" t="s">
        <v>137</v>
      </c>
      <c r="C18" s="465" t="s">
        <v>138</v>
      </c>
      <c r="D18" s="466" t="s">
        <v>554</v>
      </c>
      <c r="E18" s="467">
        <v>1650</v>
      </c>
      <c r="F18" s="467">
        <v>0</v>
      </c>
      <c r="G18" s="467">
        <v>0</v>
      </c>
      <c r="H18" s="467">
        <v>1650</v>
      </c>
      <c r="I18" s="466"/>
      <c r="J18" s="466"/>
      <c r="K18" s="467">
        <v>1650</v>
      </c>
      <c r="L18" s="467">
        <v>0</v>
      </c>
      <c r="M18" s="467">
        <f t="shared" si="0"/>
        <v>1650</v>
      </c>
    </row>
    <row r="19" spans="1:13" ht="12.95" customHeight="1" x14ac:dyDescent="0.2">
      <c r="A19" s="463">
        <v>15</v>
      </c>
      <c r="B19" s="470" t="s">
        <v>115</v>
      </c>
      <c r="C19" s="465" t="s">
        <v>116</v>
      </c>
      <c r="D19" s="466" t="s">
        <v>554</v>
      </c>
      <c r="E19" s="467">
        <v>2445</v>
      </c>
      <c r="F19" s="467">
        <v>0</v>
      </c>
      <c r="G19" s="467">
        <v>0</v>
      </c>
      <c r="H19" s="467">
        <v>2445</v>
      </c>
      <c r="I19" s="466"/>
      <c r="J19" s="466"/>
      <c r="K19" s="467">
        <v>2445</v>
      </c>
      <c r="L19" s="467">
        <v>0</v>
      </c>
      <c r="M19" s="467">
        <f t="shared" si="0"/>
        <v>2445</v>
      </c>
    </row>
    <row r="20" spans="1:13" ht="12.95" customHeight="1" x14ac:dyDescent="0.2">
      <c r="A20" s="463">
        <v>16</v>
      </c>
      <c r="B20" s="464" t="s">
        <v>42</v>
      </c>
      <c r="C20" s="465" t="s">
        <v>43</v>
      </c>
      <c r="D20" s="466" t="s">
        <v>554</v>
      </c>
      <c r="E20" s="467">
        <v>3472</v>
      </c>
      <c r="F20" s="467">
        <v>1</v>
      </c>
      <c r="G20" s="467">
        <v>0</v>
      </c>
      <c r="H20" s="467">
        <v>3471</v>
      </c>
      <c r="I20" s="466"/>
      <c r="J20" s="466"/>
      <c r="K20" s="467">
        <v>3472</v>
      </c>
      <c r="L20" s="467">
        <v>0</v>
      </c>
      <c r="M20" s="467">
        <f t="shared" si="0"/>
        <v>3472</v>
      </c>
    </row>
    <row r="21" spans="1:13" ht="12.95" customHeight="1" x14ac:dyDescent="0.2">
      <c r="A21" s="463">
        <v>17</v>
      </c>
      <c r="B21" s="469" t="s">
        <v>177</v>
      </c>
      <c r="C21" s="465" t="s">
        <v>178</v>
      </c>
      <c r="D21" s="466" t="s">
        <v>554</v>
      </c>
      <c r="E21" s="467">
        <v>4270</v>
      </c>
      <c r="F21" s="467">
        <v>0</v>
      </c>
      <c r="G21" s="467">
        <v>0</v>
      </c>
      <c r="H21" s="467">
        <v>4270</v>
      </c>
      <c r="I21" s="466"/>
      <c r="J21" s="466"/>
      <c r="K21" s="467">
        <v>4270</v>
      </c>
      <c r="L21" s="467">
        <v>0</v>
      </c>
      <c r="M21" s="467">
        <f t="shared" si="0"/>
        <v>4270</v>
      </c>
    </row>
    <row r="22" spans="1:13" ht="12.95" customHeight="1" x14ac:dyDescent="0.2">
      <c r="A22" s="463">
        <v>18</v>
      </c>
      <c r="B22" s="464" t="s">
        <v>179</v>
      </c>
      <c r="C22" s="465" t="s">
        <v>180</v>
      </c>
      <c r="D22" s="466" t="s">
        <v>554</v>
      </c>
      <c r="E22" s="467">
        <v>1609</v>
      </c>
      <c r="F22" s="467">
        <v>0</v>
      </c>
      <c r="G22" s="467">
        <v>0</v>
      </c>
      <c r="H22" s="467">
        <v>1609</v>
      </c>
      <c r="I22" s="466"/>
      <c r="J22" s="466"/>
      <c r="K22" s="467">
        <v>1609</v>
      </c>
      <c r="L22" s="467">
        <v>0</v>
      </c>
      <c r="M22" s="467">
        <f t="shared" si="0"/>
        <v>1609</v>
      </c>
    </row>
    <row r="23" spans="1:13" ht="12.95" customHeight="1" x14ac:dyDescent="0.2">
      <c r="A23" s="463">
        <v>19</v>
      </c>
      <c r="B23" s="470" t="s">
        <v>139</v>
      </c>
      <c r="C23" s="465" t="s">
        <v>140</v>
      </c>
      <c r="D23" s="466" t="s">
        <v>554</v>
      </c>
      <c r="E23" s="467">
        <v>1571</v>
      </c>
      <c r="F23" s="467">
        <v>0</v>
      </c>
      <c r="G23" s="467">
        <v>0</v>
      </c>
      <c r="H23" s="467">
        <v>1571</v>
      </c>
      <c r="I23" s="466"/>
      <c r="J23" s="466"/>
      <c r="K23" s="467">
        <v>1571</v>
      </c>
      <c r="L23" s="467">
        <v>0</v>
      </c>
      <c r="M23" s="467">
        <f t="shared" si="0"/>
        <v>1571</v>
      </c>
    </row>
    <row r="24" spans="1:13" ht="12.95" customHeight="1" x14ac:dyDescent="0.2">
      <c r="A24" s="463">
        <v>20</v>
      </c>
      <c r="B24" s="470" t="s">
        <v>242</v>
      </c>
      <c r="C24" s="465" t="s">
        <v>243</v>
      </c>
      <c r="D24" s="466" t="s">
        <v>554</v>
      </c>
      <c r="E24" s="467">
        <v>3590</v>
      </c>
      <c r="F24" s="467">
        <v>0</v>
      </c>
      <c r="G24" s="467">
        <v>0</v>
      </c>
      <c r="H24" s="467">
        <v>3590</v>
      </c>
      <c r="I24" s="466"/>
      <c r="J24" s="466"/>
      <c r="K24" s="467">
        <v>3590</v>
      </c>
      <c r="L24" s="467">
        <v>0</v>
      </c>
      <c r="M24" s="467">
        <f t="shared" si="0"/>
        <v>3590</v>
      </c>
    </row>
    <row r="25" spans="1:13" ht="12.95" customHeight="1" x14ac:dyDescent="0.2">
      <c r="A25" s="463">
        <v>21</v>
      </c>
      <c r="B25" s="469" t="s">
        <v>159</v>
      </c>
      <c r="C25" s="465" t="s">
        <v>160</v>
      </c>
      <c r="D25" s="466" t="s">
        <v>554</v>
      </c>
      <c r="E25" s="467">
        <v>2899</v>
      </c>
      <c r="F25" s="467">
        <v>0</v>
      </c>
      <c r="G25" s="467">
        <v>0</v>
      </c>
      <c r="H25" s="467">
        <v>2899</v>
      </c>
      <c r="I25" s="466"/>
      <c r="J25" s="466"/>
      <c r="K25" s="467">
        <v>2899</v>
      </c>
      <c r="L25" s="467">
        <v>0</v>
      </c>
      <c r="M25" s="467">
        <f t="shared" si="0"/>
        <v>2899</v>
      </c>
    </row>
    <row r="26" spans="1:13" ht="12.95" customHeight="1" x14ac:dyDescent="0.2">
      <c r="A26" s="463">
        <v>22</v>
      </c>
      <c r="B26" s="464" t="s">
        <v>119</v>
      </c>
      <c r="C26" s="465" t="s">
        <v>120</v>
      </c>
      <c r="D26" s="466" t="s">
        <v>554</v>
      </c>
      <c r="E26" s="467">
        <v>2001</v>
      </c>
      <c r="F26" s="467">
        <v>2</v>
      </c>
      <c r="G26" s="467">
        <v>0</v>
      </c>
      <c r="H26" s="467">
        <v>1999</v>
      </c>
      <c r="I26" s="466"/>
      <c r="J26" s="466"/>
      <c r="K26" s="467">
        <v>2001</v>
      </c>
      <c r="L26" s="467">
        <v>0</v>
      </c>
      <c r="M26" s="467">
        <f t="shared" si="0"/>
        <v>2001</v>
      </c>
    </row>
    <row r="27" spans="1:13" ht="12.95" customHeight="1" x14ac:dyDescent="0.2">
      <c r="A27" s="463">
        <v>23</v>
      </c>
      <c r="B27" s="464" t="s">
        <v>121</v>
      </c>
      <c r="C27" s="465" t="s">
        <v>122</v>
      </c>
      <c r="D27" s="466" t="s">
        <v>554</v>
      </c>
      <c r="E27" s="467">
        <v>2970</v>
      </c>
      <c r="F27" s="467">
        <v>0</v>
      </c>
      <c r="G27" s="467">
        <v>0</v>
      </c>
      <c r="H27" s="467">
        <v>2970</v>
      </c>
      <c r="I27" s="466"/>
      <c r="J27" s="466"/>
      <c r="K27" s="467">
        <v>2970</v>
      </c>
      <c r="L27" s="467">
        <v>0</v>
      </c>
      <c r="M27" s="467">
        <f t="shared" si="0"/>
        <v>2970</v>
      </c>
    </row>
    <row r="28" spans="1:13" ht="12.95" customHeight="1" x14ac:dyDescent="0.2">
      <c r="A28" s="463">
        <v>24</v>
      </c>
      <c r="B28" s="470" t="s">
        <v>244</v>
      </c>
      <c r="C28" s="465" t="s">
        <v>245</v>
      </c>
      <c r="D28" s="466" t="s">
        <v>554</v>
      </c>
      <c r="E28" s="467">
        <v>4644</v>
      </c>
      <c r="F28" s="467">
        <v>2</v>
      </c>
      <c r="G28" s="467">
        <v>0</v>
      </c>
      <c r="H28" s="467">
        <v>4642</v>
      </c>
      <c r="I28" s="466"/>
      <c r="J28" s="466"/>
      <c r="K28" s="467">
        <v>4644</v>
      </c>
      <c r="L28" s="467">
        <v>0</v>
      </c>
      <c r="M28" s="467">
        <f t="shared" si="0"/>
        <v>4644</v>
      </c>
    </row>
    <row r="29" spans="1:13" ht="12.95" customHeight="1" x14ac:dyDescent="0.2">
      <c r="A29" s="463">
        <v>25</v>
      </c>
      <c r="B29" s="464" t="s">
        <v>246</v>
      </c>
      <c r="C29" s="465" t="s">
        <v>247</v>
      </c>
      <c r="D29" s="466" t="s">
        <v>554</v>
      </c>
      <c r="E29" s="467">
        <v>1687</v>
      </c>
      <c r="F29" s="467">
        <v>0</v>
      </c>
      <c r="G29" s="467">
        <v>0</v>
      </c>
      <c r="H29" s="467">
        <v>1687</v>
      </c>
      <c r="I29" s="466"/>
      <c r="J29" s="466"/>
      <c r="K29" s="467">
        <v>1687</v>
      </c>
      <c r="L29" s="467">
        <v>0</v>
      </c>
      <c r="M29" s="467">
        <f t="shared" si="0"/>
        <v>1687</v>
      </c>
    </row>
    <row r="30" spans="1:13" ht="12.95" customHeight="1" x14ac:dyDescent="0.2">
      <c r="A30" s="463">
        <v>26</v>
      </c>
      <c r="B30" s="464" t="s">
        <v>123</v>
      </c>
      <c r="C30" s="465" t="s">
        <v>124</v>
      </c>
      <c r="D30" s="466" t="s">
        <v>554</v>
      </c>
      <c r="E30" s="467">
        <v>2128</v>
      </c>
      <c r="F30" s="467">
        <v>0</v>
      </c>
      <c r="G30" s="467">
        <v>0</v>
      </c>
      <c r="H30" s="467">
        <v>2128</v>
      </c>
      <c r="I30" s="466"/>
      <c r="J30" s="466"/>
      <c r="K30" s="467">
        <v>2128</v>
      </c>
      <c r="L30" s="467">
        <v>0</v>
      </c>
      <c r="M30" s="467">
        <f t="shared" si="0"/>
        <v>2128</v>
      </c>
    </row>
    <row r="31" spans="1:13" ht="12.95" customHeight="1" x14ac:dyDescent="0.2">
      <c r="A31" s="463">
        <v>27</v>
      </c>
      <c r="B31" s="469" t="s">
        <v>161</v>
      </c>
      <c r="C31" s="465" t="s">
        <v>162</v>
      </c>
      <c r="D31" s="466" t="s">
        <v>554</v>
      </c>
      <c r="E31" s="467">
        <v>3247</v>
      </c>
      <c r="F31" s="467">
        <v>0</v>
      </c>
      <c r="G31" s="467">
        <v>0</v>
      </c>
      <c r="H31" s="467">
        <v>3247</v>
      </c>
      <c r="I31" s="466"/>
      <c r="J31" s="466"/>
      <c r="K31" s="467">
        <v>3247</v>
      </c>
      <c r="L31" s="467">
        <v>0</v>
      </c>
      <c r="M31" s="467">
        <f t="shared" si="0"/>
        <v>3247</v>
      </c>
    </row>
    <row r="32" spans="1:13" ht="12.95" customHeight="1" x14ac:dyDescent="0.2">
      <c r="A32" s="463">
        <v>28</v>
      </c>
      <c r="B32" s="470" t="s">
        <v>248</v>
      </c>
      <c r="C32" s="465" t="s">
        <v>249</v>
      </c>
      <c r="D32" s="466" t="s">
        <v>554</v>
      </c>
      <c r="E32" s="467">
        <v>2561</v>
      </c>
      <c r="F32" s="467">
        <v>0</v>
      </c>
      <c r="G32" s="467">
        <v>0</v>
      </c>
      <c r="H32" s="467">
        <v>2561</v>
      </c>
      <c r="I32" s="466"/>
      <c r="J32" s="466"/>
      <c r="K32" s="467">
        <v>2561</v>
      </c>
      <c r="L32" s="467">
        <v>0</v>
      </c>
      <c r="M32" s="467">
        <f t="shared" si="0"/>
        <v>2561</v>
      </c>
    </row>
    <row r="33" spans="1:13" ht="12.95" customHeight="1" x14ac:dyDescent="0.2">
      <c r="A33" s="463">
        <v>29</v>
      </c>
      <c r="B33" s="464" t="s">
        <v>125</v>
      </c>
      <c r="C33" s="465" t="s">
        <v>126</v>
      </c>
      <c r="D33" s="466" t="s">
        <v>554</v>
      </c>
      <c r="E33" s="467">
        <v>2690</v>
      </c>
      <c r="F33" s="467">
        <v>0</v>
      </c>
      <c r="G33" s="467">
        <v>0</v>
      </c>
      <c r="H33" s="467">
        <v>2690</v>
      </c>
      <c r="I33" s="466"/>
      <c r="J33" s="466"/>
      <c r="K33" s="467">
        <v>2690</v>
      </c>
      <c r="L33" s="467">
        <v>0</v>
      </c>
      <c r="M33" s="467">
        <f t="shared" si="0"/>
        <v>2690</v>
      </c>
    </row>
    <row r="34" spans="1:13" ht="12.95" customHeight="1" x14ac:dyDescent="0.2">
      <c r="A34" s="463">
        <v>30</v>
      </c>
      <c r="B34" s="469" t="s">
        <v>181</v>
      </c>
      <c r="C34" s="465" t="s">
        <v>182</v>
      </c>
      <c r="D34" s="466" t="s">
        <v>554</v>
      </c>
      <c r="E34" s="467">
        <v>3074</v>
      </c>
      <c r="F34" s="467">
        <v>0</v>
      </c>
      <c r="G34" s="467">
        <v>0</v>
      </c>
      <c r="H34" s="467">
        <v>3074</v>
      </c>
      <c r="I34" s="466"/>
      <c r="J34" s="466"/>
      <c r="K34" s="467">
        <v>3074</v>
      </c>
      <c r="L34" s="467">
        <v>0</v>
      </c>
      <c r="M34" s="467">
        <f t="shared" si="0"/>
        <v>3074</v>
      </c>
    </row>
    <row r="35" spans="1:13" ht="12.95" customHeight="1" x14ac:dyDescent="0.2">
      <c r="A35" s="463">
        <v>31</v>
      </c>
      <c r="B35" s="472" t="s">
        <v>163</v>
      </c>
      <c r="C35" s="465" t="s">
        <v>164</v>
      </c>
      <c r="D35" s="466" t="s">
        <v>554</v>
      </c>
      <c r="E35" s="467">
        <v>3319</v>
      </c>
      <c r="F35" s="467">
        <v>0</v>
      </c>
      <c r="G35" s="467">
        <v>0</v>
      </c>
      <c r="H35" s="467">
        <v>3319</v>
      </c>
      <c r="I35" s="466"/>
      <c r="J35" s="466"/>
      <c r="K35" s="467">
        <v>3319</v>
      </c>
      <c r="L35" s="467">
        <v>0</v>
      </c>
      <c r="M35" s="467">
        <f t="shared" si="0"/>
        <v>3319</v>
      </c>
    </row>
    <row r="36" spans="1:13" ht="12.95" customHeight="1" x14ac:dyDescent="0.2">
      <c r="A36" s="463">
        <v>32</v>
      </c>
      <c r="B36" s="464" t="s">
        <v>252</v>
      </c>
      <c r="C36" s="465" t="s">
        <v>253</v>
      </c>
      <c r="D36" s="466" t="s">
        <v>554</v>
      </c>
      <c r="E36" s="467">
        <v>1993</v>
      </c>
      <c r="F36" s="467">
        <v>0</v>
      </c>
      <c r="G36" s="467">
        <v>0</v>
      </c>
      <c r="H36" s="467">
        <v>1993</v>
      </c>
      <c r="I36" s="466"/>
      <c r="J36" s="466"/>
      <c r="K36" s="467">
        <v>1993</v>
      </c>
      <c r="L36" s="467">
        <v>0</v>
      </c>
      <c r="M36" s="467">
        <f t="shared" si="0"/>
        <v>1993</v>
      </c>
    </row>
    <row r="37" spans="1:13" ht="12.95" customHeight="1" x14ac:dyDescent="0.2">
      <c r="A37" s="463">
        <v>33</v>
      </c>
      <c r="B37" s="464" t="s">
        <v>183</v>
      </c>
      <c r="C37" s="465" t="s">
        <v>184</v>
      </c>
      <c r="D37" s="466" t="s">
        <v>554</v>
      </c>
      <c r="E37" s="467">
        <v>4358</v>
      </c>
      <c r="F37" s="467">
        <v>0</v>
      </c>
      <c r="G37" s="467">
        <v>0</v>
      </c>
      <c r="H37" s="467">
        <v>4358</v>
      </c>
      <c r="I37" s="466"/>
      <c r="J37" s="466"/>
      <c r="K37" s="467">
        <v>4358</v>
      </c>
      <c r="L37" s="467">
        <v>0</v>
      </c>
      <c r="M37" s="467">
        <f t="shared" si="0"/>
        <v>4358</v>
      </c>
    </row>
    <row r="38" spans="1:13" ht="12.95" customHeight="1" x14ac:dyDescent="0.2">
      <c r="A38" s="463">
        <v>34</v>
      </c>
      <c r="B38" s="470" t="s">
        <v>165</v>
      </c>
      <c r="C38" s="465" t="s">
        <v>166</v>
      </c>
      <c r="D38" s="466" t="s">
        <v>554</v>
      </c>
      <c r="E38" s="467">
        <v>2031</v>
      </c>
      <c r="F38" s="467">
        <v>0</v>
      </c>
      <c r="G38" s="467">
        <v>0</v>
      </c>
      <c r="H38" s="467">
        <v>2031</v>
      </c>
      <c r="I38" s="466"/>
      <c r="J38" s="466"/>
      <c r="K38" s="467">
        <v>2031</v>
      </c>
      <c r="L38" s="467">
        <v>0</v>
      </c>
      <c r="M38" s="467">
        <f t="shared" si="0"/>
        <v>2031</v>
      </c>
    </row>
    <row r="39" spans="1:13" ht="12.95" customHeight="1" x14ac:dyDescent="0.2">
      <c r="A39" s="463">
        <v>35</v>
      </c>
      <c r="B39" s="470" t="s">
        <v>86</v>
      </c>
      <c r="C39" s="465" t="s">
        <v>87</v>
      </c>
      <c r="D39" s="466" t="s">
        <v>554</v>
      </c>
      <c r="E39" s="467">
        <v>2825</v>
      </c>
      <c r="F39" s="467">
        <v>0</v>
      </c>
      <c r="G39" s="467">
        <v>0</v>
      </c>
      <c r="H39" s="467">
        <v>2825</v>
      </c>
      <c r="I39" s="466"/>
      <c r="J39" s="466"/>
      <c r="K39" s="467">
        <v>2825</v>
      </c>
      <c r="L39" s="467">
        <v>0</v>
      </c>
      <c r="M39" s="467">
        <f t="shared" si="0"/>
        <v>2825</v>
      </c>
    </row>
    <row r="40" spans="1:13" ht="12.95" customHeight="1" x14ac:dyDescent="0.2">
      <c r="A40" s="463">
        <v>36</v>
      </c>
      <c r="B40" s="464" t="s">
        <v>167</v>
      </c>
      <c r="C40" s="465" t="s">
        <v>168</v>
      </c>
      <c r="D40" s="466" t="s">
        <v>554</v>
      </c>
      <c r="E40" s="467">
        <v>1598</v>
      </c>
      <c r="F40" s="467">
        <v>0</v>
      </c>
      <c r="G40" s="467">
        <v>0</v>
      </c>
      <c r="H40" s="467">
        <v>1598</v>
      </c>
      <c r="I40" s="466"/>
      <c r="J40" s="466"/>
      <c r="K40" s="467">
        <v>1598</v>
      </c>
      <c r="L40" s="467">
        <v>0</v>
      </c>
      <c r="M40" s="467">
        <f t="shared" si="0"/>
        <v>1598</v>
      </c>
    </row>
    <row r="41" spans="1:13" ht="12.95" customHeight="1" x14ac:dyDescent="0.2">
      <c r="A41" s="463">
        <v>37</v>
      </c>
      <c r="B41" s="464" t="s">
        <v>254</v>
      </c>
      <c r="C41" s="465" t="s">
        <v>255</v>
      </c>
      <c r="D41" s="466" t="s">
        <v>554</v>
      </c>
      <c r="E41" s="467">
        <v>2836</v>
      </c>
      <c r="F41" s="467">
        <v>0</v>
      </c>
      <c r="G41" s="467">
        <v>0</v>
      </c>
      <c r="H41" s="467">
        <v>2836</v>
      </c>
      <c r="I41" s="466"/>
      <c r="J41" s="466"/>
      <c r="K41" s="467">
        <v>2836</v>
      </c>
      <c r="L41" s="467">
        <v>0</v>
      </c>
      <c r="M41" s="467">
        <f t="shared" si="0"/>
        <v>2836</v>
      </c>
    </row>
    <row r="42" spans="1:13" ht="12.95" customHeight="1" x14ac:dyDescent="0.2">
      <c r="A42" s="463">
        <v>38</v>
      </c>
      <c r="B42" s="470" t="s">
        <v>256</v>
      </c>
      <c r="C42" s="465" t="s">
        <v>257</v>
      </c>
      <c r="D42" s="466" t="s">
        <v>554</v>
      </c>
      <c r="E42" s="467">
        <v>4217</v>
      </c>
      <c r="F42" s="467">
        <v>0</v>
      </c>
      <c r="G42" s="467">
        <v>0</v>
      </c>
      <c r="H42" s="467">
        <v>4217</v>
      </c>
      <c r="I42" s="466"/>
      <c r="J42" s="466"/>
      <c r="K42" s="467">
        <v>4217</v>
      </c>
      <c r="L42" s="467">
        <v>0</v>
      </c>
      <c r="M42" s="467">
        <f t="shared" si="0"/>
        <v>4217</v>
      </c>
    </row>
    <row r="43" spans="1:13" ht="12.95" customHeight="1" x14ac:dyDescent="0.2">
      <c r="A43" s="463">
        <v>39</v>
      </c>
      <c r="B43" s="464" t="s">
        <v>187</v>
      </c>
      <c r="C43" s="465" t="s">
        <v>188</v>
      </c>
      <c r="D43" s="466" t="s">
        <v>554</v>
      </c>
      <c r="E43" s="467">
        <v>2577</v>
      </c>
      <c r="F43" s="467">
        <v>0</v>
      </c>
      <c r="G43" s="467">
        <v>0</v>
      </c>
      <c r="H43" s="467">
        <v>2577</v>
      </c>
      <c r="I43" s="466"/>
      <c r="J43" s="466"/>
      <c r="K43" s="467">
        <v>2577</v>
      </c>
      <c r="L43" s="467">
        <v>0</v>
      </c>
      <c r="M43" s="467">
        <f t="shared" si="0"/>
        <v>2577</v>
      </c>
    </row>
    <row r="44" spans="1:13" ht="12.95" customHeight="1" x14ac:dyDescent="0.2">
      <c r="A44" s="463">
        <v>40</v>
      </c>
      <c r="B44" s="469" t="s">
        <v>76</v>
      </c>
      <c r="C44" s="465" t="s">
        <v>77</v>
      </c>
      <c r="D44" s="466" t="s">
        <v>554</v>
      </c>
      <c r="E44" s="467">
        <v>2122</v>
      </c>
      <c r="F44" s="467">
        <v>0</v>
      </c>
      <c r="G44" s="467">
        <v>0</v>
      </c>
      <c r="H44" s="467">
        <v>2122</v>
      </c>
      <c r="I44" s="466"/>
      <c r="J44" s="466"/>
      <c r="K44" s="467">
        <v>2122</v>
      </c>
      <c r="L44" s="467">
        <v>0</v>
      </c>
      <c r="M44" s="467">
        <f t="shared" si="0"/>
        <v>2122</v>
      </c>
    </row>
    <row r="45" spans="1:13" ht="12.95" customHeight="1" x14ac:dyDescent="0.2">
      <c r="A45" s="463">
        <v>41</v>
      </c>
      <c r="B45" s="464" t="s">
        <v>127</v>
      </c>
      <c r="C45" s="465" t="s">
        <v>128</v>
      </c>
      <c r="D45" s="466" t="s">
        <v>554</v>
      </c>
      <c r="E45" s="467">
        <v>5312</v>
      </c>
      <c r="F45" s="467">
        <v>0</v>
      </c>
      <c r="G45" s="467">
        <v>0</v>
      </c>
      <c r="H45" s="467">
        <v>5312</v>
      </c>
      <c r="I45" s="466"/>
      <c r="J45" s="466"/>
      <c r="K45" s="467">
        <v>5312</v>
      </c>
      <c r="L45" s="467">
        <v>0</v>
      </c>
      <c r="M45" s="467">
        <f t="shared" si="0"/>
        <v>5312</v>
      </c>
    </row>
    <row r="46" spans="1:13" ht="12.95" customHeight="1" x14ac:dyDescent="0.2">
      <c r="A46" s="463">
        <v>42</v>
      </c>
      <c r="B46" s="470" t="s">
        <v>44</v>
      </c>
      <c r="C46" s="465" t="s">
        <v>555</v>
      </c>
      <c r="D46" s="466" t="s">
        <v>554</v>
      </c>
      <c r="E46" s="467">
        <v>1028</v>
      </c>
      <c r="F46" s="467">
        <v>0</v>
      </c>
      <c r="G46" s="467">
        <v>0</v>
      </c>
      <c r="H46" s="467">
        <v>1028</v>
      </c>
      <c r="I46" s="466"/>
      <c r="J46" s="466"/>
      <c r="K46" s="467">
        <v>1028</v>
      </c>
      <c r="L46" s="467">
        <v>0</v>
      </c>
      <c r="M46" s="467">
        <f t="shared" si="0"/>
        <v>1028</v>
      </c>
    </row>
    <row r="47" spans="1:13" ht="12.95" customHeight="1" x14ac:dyDescent="0.2">
      <c r="A47" s="463">
        <v>43</v>
      </c>
      <c r="B47" s="470" t="s">
        <v>50</v>
      </c>
      <c r="C47" s="465" t="s">
        <v>556</v>
      </c>
      <c r="D47" s="466" t="s">
        <v>557</v>
      </c>
      <c r="E47" s="467">
        <v>2909</v>
      </c>
      <c r="F47" s="467">
        <v>0</v>
      </c>
      <c r="G47" s="467">
        <v>0</v>
      </c>
      <c r="H47" s="467">
        <v>2909</v>
      </c>
      <c r="I47" s="466"/>
      <c r="J47" s="466"/>
      <c r="K47" s="467">
        <v>2909</v>
      </c>
      <c r="L47" s="467">
        <v>900</v>
      </c>
      <c r="M47" s="467">
        <f t="shared" si="0"/>
        <v>3809</v>
      </c>
    </row>
    <row r="48" spans="1:13" ht="12.95" customHeight="1" x14ac:dyDescent="0.2">
      <c r="A48" s="463">
        <v>44</v>
      </c>
      <c r="B48" s="464" t="s">
        <v>151</v>
      </c>
      <c r="C48" s="465" t="s">
        <v>558</v>
      </c>
      <c r="D48" s="466" t="s">
        <v>557</v>
      </c>
      <c r="E48" s="467">
        <v>4986</v>
      </c>
      <c r="F48" s="467">
        <v>0</v>
      </c>
      <c r="G48" s="467">
        <v>0</v>
      </c>
      <c r="H48" s="467">
        <v>4986</v>
      </c>
      <c r="I48" s="466"/>
      <c r="J48" s="466"/>
      <c r="K48" s="467">
        <v>4986</v>
      </c>
      <c r="L48" s="467">
        <v>720</v>
      </c>
      <c r="M48" s="467">
        <f t="shared" si="0"/>
        <v>5706</v>
      </c>
    </row>
    <row r="49" spans="1:15" ht="12.95" customHeight="1" x14ac:dyDescent="0.2">
      <c r="A49" s="463">
        <v>45</v>
      </c>
      <c r="B49" s="464" t="s">
        <v>307</v>
      </c>
      <c r="C49" s="465" t="s">
        <v>308</v>
      </c>
      <c r="D49" s="466" t="s">
        <v>557</v>
      </c>
      <c r="E49" s="467">
        <v>21976</v>
      </c>
      <c r="F49" s="467">
        <v>0</v>
      </c>
      <c r="G49" s="467">
        <v>3335</v>
      </c>
      <c r="H49" s="467">
        <v>18641</v>
      </c>
      <c r="I49" s="466"/>
      <c r="J49" s="466"/>
      <c r="K49" s="467">
        <v>21976</v>
      </c>
      <c r="L49" s="467">
        <v>0</v>
      </c>
      <c r="M49" s="467">
        <f t="shared" si="0"/>
        <v>21976</v>
      </c>
    </row>
    <row r="50" spans="1:15" ht="12.95" customHeight="1" x14ac:dyDescent="0.2">
      <c r="A50" s="463">
        <v>46</v>
      </c>
      <c r="B50" s="470" t="s">
        <v>173</v>
      </c>
      <c r="C50" s="465" t="s">
        <v>174</v>
      </c>
      <c r="D50" s="466" t="s">
        <v>559</v>
      </c>
      <c r="E50" s="467">
        <v>13431</v>
      </c>
      <c r="F50" s="467">
        <v>4</v>
      </c>
      <c r="G50" s="467">
        <v>0</v>
      </c>
      <c r="H50" s="467">
        <v>13427</v>
      </c>
      <c r="I50" s="466"/>
      <c r="J50" s="466"/>
      <c r="K50" s="467">
        <v>13431</v>
      </c>
      <c r="L50" s="467">
        <v>0</v>
      </c>
      <c r="M50" s="467">
        <f t="shared" si="0"/>
        <v>13431</v>
      </c>
    </row>
    <row r="51" spans="1:15" ht="12.95" customHeight="1" x14ac:dyDescent="0.2">
      <c r="A51" s="463">
        <v>47</v>
      </c>
      <c r="B51" s="464" t="s">
        <v>80</v>
      </c>
      <c r="C51" s="465" t="s">
        <v>81</v>
      </c>
      <c r="D51" s="466" t="s">
        <v>559</v>
      </c>
      <c r="E51" s="467">
        <v>9073</v>
      </c>
      <c r="F51" s="467">
        <v>0</v>
      </c>
      <c r="G51" s="467">
        <v>0</v>
      </c>
      <c r="H51" s="467">
        <v>9073</v>
      </c>
      <c r="I51" s="466"/>
      <c r="J51" s="466"/>
      <c r="K51" s="467">
        <v>9073</v>
      </c>
      <c r="L51" s="467">
        <v>0</v>
      </c>
      <c r="M51" s="467">
        <f t="shared" si="0"/>
        <v>9073</v>
      </c>
    </row>
    <row r="52" spans="1:15" ht="12.95" customHeight="1" x14ac:dyDescent="0.2">
      <c r="A52" s="463">
        <v>48</v>
      </c>
      <c r="B52" s="464" t="s">
        <v>217</v>
      </c>
      <c r="C52" s="465" t="s">
        <v>560</v>
      </c>
      <c r="D52" s="466" t="s">
        <v>559</v>
      </c>
      <c r="E52" s="467">
        <v>10504</v>
      </c>
      <c r="F52" s="467">
        <v>1</v>
      </c>
      <c r="G52" s="467">
        <v>0</v>
      </c>
      <c r="H52" s="467">
        <v>10503</v>
      </c>
      <c r="I52" s="466"/>
      <c r="J52" s="466"/>
      <c r="K52" s="467">
        <v>10504</v>
      </c>
      <c r="L52" s="467">
        <v>400</v>
      </c>
      <c r="M52" s="467">
        <f t="shared" si="0"/>
        <v>10904</v>
      </c>
      <c r="O52" s="468"/>
    </row>
    <row r="53" spans="1:15" ht="12.95" customHeight="1" x14ac:dyDescent="0.2">
      <c r="A53" s="463">
        <v>49</v>
      </c>
      <c r="B53" s="470" t="s">
        <v>20</v>
      </c>
      <c r="C53" s="465" t="s">
        <v>21</v>
      </c>
      <c r="D53" s="466" t="s">
        <v>559</v>
      </c>
      <c r="E53" s="467">
        <v>8150</v>
      </c>
      <c r="F53" s="467">
        <v>0</v>
      </c>
      <c r="G53" s="467">
        <v>0</v>
      </c>
      <c r="H53" s="467">
        <v>8150</v>
      </c>
      <c r="I53" s="466"/>
      <c r="J53" s="466"/>
      <c r="K53" s="467">
        <v>8150</v>
      </c>
      <c r="L53" s="467">
        <v>0</v>
      </c>
      <c r="M53" s="467">
        <f t="shared" si="0"/>
        <v>8150</v>
      </c>
    </row>
    <row r="54" spans="1:15" ht="12.95" customHeight="1" x14ac:dyDescent="0.2">
      <c r="A54" s="463">
        <v>50</v>
      </c>
      <c r="B54" s="470" t="s">
        <v>82</v>
      </c>
      <c r="C54" s="465" t="s">
        <v>83</v>
      </c>
      <c r="D54" s="466" t="s">
        <v>559</v>
      </c>
      <c r="E54" s="467">
        <v>10184</v>
      </c>
      <c r="F54" s="467">
        <v>3</v>
      </c>
      <c r="G54" s="467">
        <v>0</v>
      </c>
      <c r="H54" s="467">
        <v>10181</v>
      </c>
      <c r="I54" s="466"/>
      <c r="J54" s="466"/>
      <c r="K54" s="467">
        <v>10184</v>
      </c>
      <c r="L54" s="467">
        <v>0</v>
      </c>
      <c r="M54" s="467">
        <f t="shared" si="0"/>
        <v>10184</v>
      </c>
    </row>
    <row r="55" spans="1:15" ht="12.95" customHeight="1" x14ac:dyDescent="0.2">
      <c r="A55" s="463">
        <v>51</v>
      </c>
      <c r="B55" s="464" t="s">
        <v>185</v>
      </c>
      <c r="C55" s="465" t="s">
        <v>186</v>
      </c>
      <c r="D55" s="466" t="s">
        <v>559</v>
      </c>
      <c r="E55" s="467">
        <v>19471</v>
      </c>
      <c r="F55" s="467">
        <v>9</v>
      </c>
      <c r="G55" s="467">
        <v>870</v>
      </c>
      <c r="H55" s="467">
        <v>18592</v>
      </c>
      <c r="I55" s="466"/>
      <c r="J55" s="466"/>
      <c r="K55" s="467">
        <v>19471</v>
      </c>
      <c r="L55" s="467">
        <v>0</v>
      </c>
      <c r="M55" s="467">
        <f t="shared" si="0"/>
        <v>19471</v>
      </c>
    </row>
    <row r="56" spans="1:15" ht="12.95" customHeight="1" x14ac:dyDescent="0.2">
      <c r="A56" s="463">
        <v>52</v>
      </c>
      <c r="B56" s="470" t="s">
        <v>84</v>
      </c>
      <c r="C56" s="473" t="s">
        <v>85</v>
      </c>
      <c r="D56" s="466" t="s">
        <v>559</v>
      </c>
      <c r="E56" s="467">
        <v>9218</v>
      </c>
      <c r="F56" s="467">
        <v>22</v>
      </c>
      <c r="G56" s="467">
        <v>0</v>
      </c>
      <c r="H56" s="467">
        <v>9196</v>
      </c>
      <c r="I56" s="466"/>
      <c r="J56" s="466"/>
      <c r="K56" s="467">
        <v>9218</v>
      </c>
      <c r="L56" s="467">
        <v>416</v>
      </c>
      <c r="M56" s="467">
        <f t="shared" si="0"/>
        <v>9634</v>
      </c>
    </row>
    <row r="57" spans="1:15" ht="12.95" customHeight="1" x14ac:dyDescent="0.2">
      <c r="A57" s="463">
        <v>53</v>
      </c>
      <c r="B57" s="464" t="s">
        <v>74</v>
      </c>
      <c r="C57" s="465" t="s">
        <v>561</v>
      </c>
      <c r="D57" s="466" t="s">
        <v>559</v>
      </c>
      <c r="E57" s="467">
        <v>6495</v>
      </c>
      <c r="F57" s="467">
        <v>0</v>
      </c>
      <c r="G57" s="467">
        <v>0</v>
      </c>
      <c r="H57" s="467">
        <v>6495</v>
      </c>
      <c r="I57" s="466"/>
      <c r="J57" s="466"/>
      <c r="K57" s="467">
        <v>6495</v>
      </c>
      <c r="L57" s="467">
        <v>710</v>
      </c>
      <c r="M57" s="467">
        <f t="shared" si="0"/>
        <v>7205</v>
      </c>
    </row>
    <row r="58" spans="1:15" ht="12.95" customHeight="1" x14ac:dyDescent="0.2">
      <c r="A58" s="463">
        <v>54</v>
      </c>
      <c r="B58" s="464" t="s">
        <v>319</v>
      </c>
      <c r="C58" s="465" t="s">
        <v>320</v>
      </c>
      <c r="D58" s="466" t="s">
        <v>559</v>
      </c>
      <c r="E58" s="467">
        <v>0</v>
      </c>
      <c r="F58" s="467">
        <v>0</v>
      </c>
      <c r="G58" s="467">
        <v>0</v>
      </c>
      <c r="H58" s="467">
        <v>0</v>
      </c>
      <c r="I58" s="466"/>
      <c r="J58" s="466"/>
      <c r="K58" s="467">
        <v>0</v>
      </c>
      <c r="L58" s="467">
        <v>500</v>
      </c>
      <c r="M58" s="467">
        <f t="shared" si="0"/>
        <v>500</v>
      </c>
    </row>
    <row r="59" spans="1:15" ht="12.95" customHeight="1" x14ac:dyDescent="0.2">
      <c r="A59" s="463">
        <v>55</v>
      </c>
      <c r="B59" s="464" t="s">
        <v>282</v>
      </c>
      <c r="C59" s="465" t="s">
        <v>283</v>
      </c>
      <c r="D59" s="466" t="s">
        <v>559</v>
      </c>
      <c r="E59" s="467">
        <v>314</v>
      </c>
      <c r="F59" s="467">
        <v>0</v>
      </c>
      <c r="G59" s="467">
        <v>0</v>
      </c>
      <c r="H59" s="467">
        <v>314</v>
      </c>
      <c r="I59" s="466"/>
      <c r="J59" s="466"/>
      <c r="K59" s="467">
        <v>314</v>
      </c>
      <c r="L59" s="467">
        <v>0</v>
      </c>
      <c r="M59" s="467">
        <f t="shared" si="0"/>
        <v>314</v>
      </c>
    </row>
    <row r="60" spans="1:15" ht="12.95" customHeight="1" x14ac:dyDescent="0.2">
      <c r="A60" s="463">
        <v>56</v>
      </c>
      <c r="B60" s="464" t="s">
        <v>189</v>
      </c>
      <c r="C60" s="465" t="s">
        <v>562</v>
      </c>
      <c r="D60" s="466" t="s">
        <v>563</v>
      </c>
      <c r="E60" s="467">
        <v>530</v>
      </c>
      <c r="F60" s="467">
        <v>0</v>
      </c>
      <c r="G60" s="467">
        <v>0</v>
      </c>
      <c r="H60" s="467">
        <v>530</v>
      </c>
      <c r="I60" s="467">
        <v>575</v>
      </c>
      <c r="J60" s="467">
        <v>0</v>
      </c>
      <c r="K60" s="467">
        <v>1105</v>
      </c>
      <c r="L60" s="467">
        <v>0</v>
      </c>
      <c r="M60" s="467">
        <f t="shared" si="0"/>
        <v>1105</v>
      </c>
    </row>
    <row r="61" spans="1:15" x14ac:dyDescent="0.2">
      <c r="A61" s="474">
        <v>57</v>
      </c>
      <c r="B61" s="475" t="s">
        <v>250</v>
      </c>
      <c r="C61" s="476" t="s">
        <v>251</v>
      </c>
      <c r="D61" s="477" t="s">
        <v>563</v>
      </c>
      <c r="E61" s="478">
        <v>3394</v>
      </c>
      <c r="F61" s="478">
        <v>0</v>
      </c>
      <c r="G61" s="478">
        <v>0</v>
      </c>
      <c r="H61" s="478">
        <v>3394</v>
      </c>
      <c r="I61" s="478">
        <v>94</v>
      </c>
      <c r="J61" s="478">
        <v>0</v>
      </c>
      <c r="K61" s="478">
        <v>3488</v>
      </c>
      <c r="L61" s="478">
        <v>0</v>
      </c>
      <c r="M61" s="478">
        <f t="shared" ref="M61" si="1">M62+M63</f>
        <v>3488</v>
      </c>
    </row>
    <row r="62" spans="1:15" x14ac:dyDescent="0.2">
      <c r="A62" s="479"/>
      <c r="B62" s="464"/>
      <c r="C62" s="480" t="s">
        <v>564</v>
      </c>
      <c r="D62" s="466" t="s">
        <v>565</v>
      </c>
      <c r="E62" s="467">
        <v>2995</v>
      </c>
      <c r="F62" s="467">
        <v>0</v>
      </c>
      <c r="G62" s="467">
        <v>0</v>
      </c>
      <c r="H62" s="467">
        <v>2995</v>
      </c>
      <c r="I62" s="467"/>
      <c r="J62" s="467"/>
      <c r="K62" s="467">
        <v>2995</v>
      </c>
      <c r="L62" s="467">
        <v>0</v>
      </c>
      <c r="M62" s="467">
        <f t="shared" si="0"/>
        <v>2995</v>
      </c>
    </row>
    <row r="63" spans="1:15" x14ac:dyDescent="0.2">
      <c r="A63" s="479"/>
      <c r="B63" s="464"/>
      <c r="C63" s="480" t="s">
        <v>564</v>
      </c>
      <c r="D63" s="466" t="s">
        <v>566</v>
      </c>
      <c r="E63" s="467">
        <v>399</v>
      </c>
      <c r="F63" s="467">
        <v>0</v>
      </c>
      <c r="G63" s="467">
        <v>0</v>
      </c>
      <c r="H63" s="467">
        <v>399</v>
      </c>
      <c r="I63" s="467">
        <v>94</v>
      </c>
      <c r="J63" s="467">
        <v>0</v>
      </c>
      <c r="K63" s="467">
        <v>493</v>
      </c>
      <c r="L63" s="467">
        <v>0</v>
      </c>
      <c r="M63" s="467">
        <f t="shared" si="0"/>
        <v>493</v>
      </c>
    </row>
    <row r="64" spans="1:15" x14ac:dyDescent="0.2">
      <c r="A64" s="474">
        <v>58</v>
      </c>
      <c r="B64" s="475" t="s">
        <v>169</v>
      </c>
      <c r="C64" s="476" t="s">
        <v>567</v>
      </c>
      <c r="D64" s="477" t="s">
        <v>563</v>
      </c>
      <c r="E64" s="478">
        <v>555</v>
      </c>
      <c r="F64" s="478">
        <v>3</v>
      </c>
      <c r="G64" s="478">
        <v>0</v>
      </c>
      <c r="H64" s="478">
        <v>552</v>
      </c>
      <c r="I64" s="478">
        <v>93</v>
      </c>
      <c r="J64" s="478">
        <v>0</v>
      </c>
      <c r="K64" s="478">
        <v>648</v>
      </c>
      <c r="L64" s="467">
        <v>0</v>
      </c>
      <c r="M64" s="478">
        <f t="shared" ref="M64" si="2">SUM(M65:M66)</f>
        <v>648</v>
      </c>
    </row>
    <row r="65" spans="1:14" x14ac:dyDescent="0.2">
      <c r="A65" s="479"/>
      <c r="B65" s="464"/>
      <c r="C65" s="480" t="s">
        <v>564</v>
      </c>
      <c r="D65" s="466" t="s">
        <v>559</v>
      </c>
      <c r="E65" s="467">
        <v>368</v>
      </c>
      <c r="F65" s="467">
        <v>3</v>
      </c>
      <c r="G65" s="467">
        <v>0</v>
      </c>
      <c r="H65" s="467">
        <v>365</v>
      </c>
      <c r="I65" s="467"/>
      <c r="J65" s="467"/>
      <c r="K65" s="467">
        <v>368</v>
      </c>
      <c r="L65" s="467">
        <v>0</v>
      </c>
      <c r="M65" s="467">
        <f t="shared" si="0"/>
        <v>368</v>
      </c>
    </row>
    <row r="66" spans="1:14" x14ac:dyDescent="0.2">
      <c r="A66" s="479"/>
      <c r="B66" s="464"/>
      <c r="C66" s="480" t="s">
        <v>564</v>
      </c>
      <c r="D66" s="466" t="s">
        <v>566</v>
      </c>
      <c r="E66" s="467">
        <v>187</v>
      </c>
      <c r="F66" s="467">
        <v>0</v>
      </c>
      <c r="G66" s="467">
        <v>0</v>
      </c>
      <c r="H66" s="467">
        <v>187</v>
      </c>
      <c r="I66" s="467">
        <v>93</v>
      </c>
      <c r="J66" s="467">
        <v>0</v>
      </c>
      <c r="K66" s="467">
        <v>280</v>
      </c>
      <c r="L66" s="467">
        <v>0</v>
      </c>
      <c r="M66" s="467">
        <f>K66+L66</f>
        <v>280</v>
      </c>
    </row>
    <row r="67" spans="1:14" x14ac:dyDescent="0.2">
      <c r="A67" s="474">
        <v>59</v>
      </c>
      <c r="B67" s="475" t="s">
        <v>58</v>
      </c>
      <c r="C67" s="476" t="s">
        <v>59</v>
      </c>
      <c r="D67" s="477" t="s">
        <v>563</v>
      </c>
      <c r="E67" s="478">
        <v>11328</v>
      </c>
      <c r="F67" s="478">
        <v>21</v>
      </c>
      <c r="G67" s="478">
        <v>0</v>
      </c>
      <c r="H67" s="478">
        <v>11307</v>
      </c>
      <c r="I67" s="478">
        <v>129</v>
      </c>
      <c r="J67" s="478">
        <v>0</v>
      </c>
      <c r="K67" s="478">
        <v>11457</v>
      </c>
      <c r="L67" s="467">
        <v>0</v>
      </c>
      <c r="M67" s="478">
        <f t="shared" ref="M67" si="3">SUM(M68:M69)</f>
        <v>11457</v>
      </c>
    </row>
    <row r="68" spans="1:14" x14ac:dyDescent="0.2">
      <c r="A68" s="479"/>
      <c r="B68" s="464"/>
      <c r="C68" s="480" t="s">
        <v>564</v>
      </c>
      <c r="D68" s="466" t="s">
        <v>559</v>
      </c>
      <c r="E68" s="467">
        <v>8854</v>
      </c>
      <c r="F68" s="467">
        <v>21</v>
      </c>
      <c r="G68" s="467">
        <v>0</v>
      </c>
      <c r="H68" s="467">
        <v>8833</v>
      </c>
      <c r="I68" s="467"/>
      <c r="J68" s="467"/>
      <c r="K68" s="467">
        <v>8854</v>
      </c>
      <c r="L68" s="467">
        <v>0</v>
      </c>
      <c r="M68" s="467">
        <f>K68+L68</f>
        <v>8854</v>
      </c>
    </row>
    <row r="69" spans="1:14" x14ac:dyDescent="0.2">
      <c r="A69" s="479"/>
      <c r="B69" s="464"/>
      <c r="C69" s="480" t="s">
        <v>564</v>
      </c>
      <c r="D69" s="466" t="s">
        <v>566</v>
      </c>
      <c r="E69" s="467">
        <v>2474</v>
      </c>
      <c r="F69" s="467">
        <v>0</v>
      </c>
      <c r="G69" s="467">
        <v>0</v>
      </c>
      <c r="H69" s="467">
        <v>2474</v>
      </c>
      <c r="I69" s="467">
        <v>129</v>
      </c>
      <c r="J69" s="467">
        <v>0</v>
      </c>
      <c r="K69" s="467">
        <v>2603</v>
      </c>
      <c r="L69" s="467">
        <v>0</v>
      </c>
      <c r="M69" s="467">
        <f>K69+L69</f>
        <v>2603</v>
      </c>
    </row>
    <row r="70" spans="1:14" s="483" customFormat="1" x14ac:dyDescent="0.2">
      <c r="A70" s="474">
        <v>60</v>
      </c>
      <c r="B70" s="481" t="s">
        <v>157</v>
      </c>
      <c r="C70" s="476" t="s">
        <v>568</v>
      </c>
      <c r="D70" s="477" t="s">
        <v>566</v>
      </c>
      <c r="E70" s="478">
        <v>11314</v>
      </c>
      <c r="F70" s="478">
        <v>24</v>
      </c>
      <c r="G70" s="478">
        <v>0</v>
      </c>
      <c r="H70" s="478">
        <v>11290</v>
      </c>
      <c r="I70" s="478">
        <v>195</v>
      </c>
      <c r="J70" s="478">
        <v>0</v>
      </c>
      <c r="K70" s="478">
        <v>11509</v>
      </c>
      <c r="L70" s="467">
        <v>412</v>
      </c>
      <c r="M70" s="478">
        <f>SUM(M71:M72)</f>
        <v>11921</v>
      </c>
      <c r="N70" s="482"/>
    </row>
    <row r="71" spans="1:14" x14ac:dyDescent="0.2">
      <c r="A71" s="479"/>
      <c r="B71" s="463"/>
      <c r="C71" s="480" t="s">
        <v>564</v>
      </c>
      <c r="D71" s="466" t="s">
        <v>557</v>
      </c>
      <c r="E71" s="467">
        <v>10294</v>
      </c>
      <c r="F71" s="467">
        <v>24</v>
      </c>
      <c r="G71" s="467">
        <v>0</v>
      </c>
      <c r="H71" s="467">
        <v>10270</v>
      </c>
      <c r="I71" s="466"/>
      <c r="J71" s="466"/>
      <c r="K71" s="467">
        <v>10294</v>
      </c>
      <c r="L71" s="467">
        <v>412</v>
      </c>
      <c r="M71" s="467">
        <f>K71+L71</f>
        <v>10706</v>
      </c>
    </row>
    <row r="72" spans="1:14" x14ac:dyDescent="0.2">
      <c r="A72" s="479"/>
      <c r="B72" s="463"/>
      <c r="C72" s="480" t="s">
        <v>564</v>
      </c>
      <c r="D72" s="466" t="s">
        <v>566</v>
      </c>
      <c r="E72" s="467">
        <v>1020</v>
      </c>
      <c r="F72" s="467">
        <v>0</v>
      </c>
      <c r="G72" s="467">
        <v>0</v>
      </c>
      <c r="H72" s="467">
        <v>1020</v>
      </c>
      <c r="I72" s="467">
        <v>195</v>
      </c>
      <c r="J72" s="467">
        <v>0</v>
      </c>
      <c r="K72" s="467">
        <v>1215</v>
      </c>
      <c r="L72" s="467">
        <v>0</v>
      </c>
      <c r="M72" s="467">
        <f>K72+L72</f>
        <v>1215</v>
      </c>
    </row>
    <row r="73" spans="1:14" s="483" customFormat="1" x14ac:dyDescent="0.2">
      <c r="A73" s="474">
        <v>61</v>
      </c>
      <c r="B73" s="481" t="s">
        <v>32</v>
      </c>
      <c r="C73" s="476" t="s">
        <v>33</v>
      </c>
      <c r="D73" s="477" t="s">
        <v>566</v>
      </c>
      <c r="E73" s="478">
        <v>4768</v>
      </c>
      <c r="F73" s="478">
        <v>105</v>
      </c>
      <c r="G73" s="478">
        <v>0</v>
      </c>
      <c r="H73" s="478">
        <v>4663</v>
      </c>
      <c r="I73" s="478">
        <v>261</v>
      </c>
      <c r="J73" s="478">
        <v>0</v>
      </c>
      <c r="K73" s="478">
        <v>5029</v>
      </c>
      <c r="L73" s="467">
        <v>412</v>
      </c>
      <c r="M73" s="478">
        <f>SUM(M74:M75)</f>
        <v>5441</v>
      </c>
    </row>
    <row r="74" spans="1:14" x14ac:dyDescent="0.2">
      <c r="A74" s="479"/>
      <c r="B74" s="463"/>
      <c r="C74" s="480" t="s">
        <v>564</v>
      </c>
      <c r="D74" s="466" t="s">
        <v>557</v>
      </c>
      <c r="E74" s="467">
        <v>3752</v>
      </c>
      <c r="F74" s="467">
        <v>105</v>
      </c>
      <c r="G74" s="467">
        <v>0</v>
      </c>
      <c r="H74" s="467">
        <v>3647</v>
      </c>
      <c r="I74" s="466"/>
      <c r="J74" s="466"/>
      <c r="K74" s="467">
        <v>3752</v>
      </c>
      <c r="L74" s="467">
        <v>412</v>
      </c>
      <c r="M74" s="467">
        <f>K74+L74</f>
        <v>4164</v>
      </c>
    </row>
    <row r="75" spans="1:14" x14ac:dyDescent="0.2">
      <c r="A75" s="479"/>
      <c r="B75" s="463"/>
      <c r="C75" s="480" t="s">
        <v>564</v>
      </c>
      <c r="D75" s="479" t="s">
        <v>566</v>
      </c>
      <c r="E75" s="484">
        <v>1016</v>
      </c>
      <c r="F75" s="485">
        <v>0</v>
      </c>
      <c r="G75" s="484">
        <v>0</v>
      </c>
      <c r="H75" s="484">
        <v>1016</v>
      </c>
      <c r="I75" s="486">
        <v>261</v>
      </c>
      <c r="J75" s="486">
        <v>0</v>
      </c>
      <c r="K75" s="467">
        <v>1277</v>
      </c>
      <c r="L75" s="467">
        <v>0</v>
      </c>
      <c r="M75" s="467">
        <f>K75+L75</f>
        <v>1277</v>
      </c>
    </row>
    <row r="76" spans="1:14" s="483" customFormat="1" x14ac:dyDescent="0.2">
      <c r="A76" s="474">
        <v>62</v>
      </c>
      <c r="B76" s="475" t="s">
        <v>30</v>
      </c>
      <c r="C76" s="476" t="s">
        <v>31</v>
      </c>
      <c r="D76" s="477" t="s">
        <v>566</v>
      </c>
      <c r="E76" s="478">
        <v>17842</v>
      </c>
      <c r="F76" s="478">
        <v>65</v>
      </c>
      <c r="G76" s="478">
        <v>0</v>
      </c>
      <c r="H76" s="478">
        <v>17777</v>
      </c>
      <c r="I76" s="478">
        <v>209</v>
      </c>
      <c r="J76" s="478">
        <v>0</v>
      </c>
      <c r="K76" s="478">
        <v>18051</v>
      </c>
      <c r="L76" s="467">
        <v>375</v>
      </c>
      <c r="M76" s="478">
        <f>SUM(M77:M78)</f>
        <v>18426</v>
      </c>
    </row>
    <row r="77" spans="1:14" x14ac:dyDescent="0.2">
      <c r="A77" s="479"/>
      <c r="B77" s="463"/>
      <c r="C77" s="480" t="s">
        <v>564</v>
      </c>
      <c r="D77" s="466" t="s">
        <v>557</v>
      </c>
      <c r="E77" s="467">
        <v>16043</v>
      </c>
      <c r="F77" s="467">
        <v>65</v>
      </c>
      <c r="G77" s="467">
        <v>0</v>
      </c>
      <c r="H77" s="467">
        <v>15978</v>
      </c>
      <c r="I77" s="466"/>
      <c r="J77" s="466"/>
      <c r="K77" s="467">
        <v>16043</v>
      </c>
      <c r="L77" s="467">
        <v>375</v>
      </c>
      <c r="M77" s="467">
        <f>K77+L77</f>
        <v>16418</v>
      </c>
    </row>
    <row r="78" spans="1:14" x14ac:dyDescent="0.2">
      <c r="A78" s="479"/>
      <c r="B78" s="463"/>
      <c r="C78" s="480" t="s">
        <v>564</v>
      </c>
      <c r="D78" s="485" t="s">
        <v>569</v>
      </c>
      <c r="E78" s="484">
        <v>1799</v>
      </c>
      <c r="F78" s="485">
        <v>0</v>
      </c>
      <c r="G78" s="484">
        <v>0</v>
      </c>
      <c r="H78" s="484">
        <v>1799</v>
      </c>
      <c r="I78" s="486">
        <v>209</v>
      </c>
      <c r="J78" s="486">
        <v>0</v>
      </c>
      <c r="K78" s="467">
        <v>2008</v>
      </c>
      <c r="L78" s="467">
        <v>0</v>
      </c>
      <c r="M78" s="467">
        <f>K78+L78</f>
        <v>2008</v>
      </c>
    </row>
    <row r="79" spans="1:14" s="483" customFormat="1" x14ac:dyDescent="0.2">
      <c r="A79" s="474">
        <v>63</v>
      </c>
      <c r="B79" s="475" t="s">
        <v>171</v>
      </c>
      <c r="C79" s="476" t="s">
        <v>570</v>
      </c>
      <c r="D79" s="477" t="s">
        <v>566</v>
      </c>
      <c r="E79" s="478">
        <v>16028</v>
      </c>
      <c r="F79" s="478">
        <v>32</v>
      </c>
      <c r="G79" s="478">
        <v>0</v>
      </c>
      <c r="H79" s="478">
        <v>15996</v>
      </c>
      <c r="I79" s="478">
        <v>10</v>
      </c>
      <c r="J79" s="478">
        <v>0</v>
      </c>
      <c r="K79" s="478">
        <v>16038</v>
      </c>
      <c r="L79" s="467">
        <v>721</v>
      </c>
      <c r="M79" s="478">
        <f>SUM(M80:M81)</f>
        <v>16759</v>
      </c>
    </row>
    <row r="80" spans="1:14" x14ac:dyDescent="0.2">
      <c r="A80" s="479"/>
      <c r="B80" s="463"/>
      <c r="C80" s="480" t="s">
        <v>564</v>
      </c>
      <c r="D80" s="466" t="s">
        <v>559</v>
      </c>
      <c r="E80" s="467">
        <v>15069</v>
      </c>
      <c r="F80" s="467">
        <v>32</v>
      </c>
      <c r="G80" s="467">
        <v>0</v>
      </c>
      <c r="H80" s="467">
        <v>15037</v>
      </c>
      <c r="I80" s="466"/>
      <c r="J80" s="466"/>
      <c r="K80" s="467">
        <v>15069</v>
      </c>
      <c r="L80" s="467">
        <v>721</v>
      </c>
      <c r="M80" s="467">
        <f>K80+L80</f>
        <v>15790</v>
      </c>
    </row>
    <row r="81" spans="1:13" x14ac:dyDescent="0.2">
      <c r="A81" s="479"/>
      <c r="B81" s="463"/>
      <c r="C81" s="480" t="s">
        <v>564</v>
      </c>
      <c r="D81" s="466" t="s">
        <v>566</v>
      </c>
      <c r="E81" s="484">
        <v>959</v>
      </c>
      <c r="F81" s="484">
        <v>0</v>
      </c>
      <c r="G81" s="484">
        <v>0</v>
      </c>
      <c r="H81" s="484">
        <v>959</v>
      </c>
      <c r="I81" s="486">
        <v>10</v>
      </c>
      <c r="J81" s="486">
        <v>0</v>
      </c>
      <c r="K81" s="467">
        <v>969</v>
      </c>
      <c r="L81" s="467">
        <v>0</v>
      </c>
      <c r="M81" s="467">
        <f>K81+L81</f>
        <v>969</v>
      </c>
    </row>
    <row r="82" spans="1:13" s="483" customFormat="1" x14ac:dyDescent="0.2">
      <c r="A82" s="474">
        <v>64</v>
      </c>
      <c r="B82" s="475" t="s">
        <v>117</v>
      </c>
      <c r="C82" s="476" t="s">
        <v>571</v>
      </c>
      <c r="D82" s="477" t="s">
        <v>566</v>
      </c>
      <c r="E82" s="478">
        <v>21818</v>
      </c>
      <c r="F82" s="478">
        <v>41</v>
      </c>
      <c r="G82" s="478">
        <v>0</v>
      </c>
      <c r="H82" s="478">
        <v>21777</v>
      </c>
      <c r="I82" s="478">
        <v>301</v>
      </c>
      <c r="J82" s="478">
        <v>0</v>
      </c>
      <c r="K82" s="478">
        <v>22119</v>
      </c>
      <c r="L82" s="467">
        <v>676</v>
      </c>
      <c r="M82" s="478">
        <f>SUM(M83:M84)</f>
        <v>22795</v>
      </c>
    </row>
    <row r="83" spans="1:13" x14ac:dyDescent="0.2">
      <c r="A83" s="479"/>
      <c r="B83" s="463"/>
      <c r="C83" s="480" t="s">
        <v>564</v>
      </c>
      <c r="D83" s="466" t="s">
        <v>559</v>
      </c>
      <c r="E83" s="467">
        <v>21626</v>
      </c>
      <c r="F83" s="467">
        <v>41</v>
      </c>
      <c r="G83" s="467">
        <v>0</v>
      </c>
      <c r="H83" s="467">
        <v>21585</v>
      </c>
      <c r="I83" s="466"/>
      <c r="J83" s="466"/>
      <c r="K83" s="467">
        <v>21626</v>
      </c>
      <c r="L83" s="467">
        <v>676</v>
      </c>
      <c r="M83" s="467">
        <f>K83+L83</f>
        <v>22302</v>
      </c>
    </row>
    <row r="84" spans="1:13" x14ac:dyDescent="0.2">
      <c r="A84" s="479"/>
      <c r="B84" s="463"/>
      <c r="C84" s="480" t="s">
        <v>564</v>
      </c>
      <c r="D84" s="466" t="s">
        <v>566</v>
      </c>
      <c r="E84" s="467">
        <v>192</v>
      </c>
      <c r="F84" s="467">
        <v>0</v>
      </c>
      <c r="G84" s="467">
        <v>0</v>
      </c>
      <c r="H84" s="467">
        <v>192</v>
      </c>
      <c r="I84" s="487">
        <v>301</v>
      </c>
      <c r="J84" s="487">
        <v>0</v>
      </c>
      <c r="K84" s="467">
        <v>493</v>
      </c>
      <c r="L84" s="467">
        <v>0</v>
      </c>
      <c r="M84" s="467">
        <f>K84+L84</f>
        <v>493</v>
      </c>
    </row>
    <row r="85" spans="1:13" s="483" customFormat="1" x14ac:dyDescent="0.2">
      <c r="A85" s="474">
        <v>65</v>
      </c>
      <c r="B85" s="488" t="s">
        <v>46</v>
      </c>
      <c r="C85" s="476" t="s">
        <v>572</v>
      </c>
      <c r="D85" s="477" t="s">
        <v>566</v>
      </c>
      <c r="E85" s="478">
        <v>18414</v>
      </c>
      <c r="F85" s="478">
        <v>41</v>
      </c>
      <c r="G85" s="478">
        <v>0</v>
      </c>
      <c r="H85" s="478">
        <v>18373</v>
      </c>
      <c r="I85" s="478">
        <v>511</v>
      </c>
      <c r="J85" s="478">
        <v>0</v>
      </c>
      <c r="K85" s="478">
        <v>18925</v>
      </c>
      <c r="L85" s="467">
        <v>0</v>
      </c>
      <c r="M85" s="478">
        <f>M86+M87</f>
        <v>18925</v>
      </c>
    </row>
    <row r="86" spans="1:13" x14ac:dyDescent="0.2">
      <c r="A86" s="479"/>
      <c r="B86" s="463"/>
      <c r="C86" s="480" t="s">
        <v>564</v>
      </c>
      <c r="D86" s="466" t="s">
        <v>557</v>
      </c>
      <c r="E86" s="467">
        <v>16673</v>
      </c>
      <c r="F86" s="467">
        <v>41</v>
      </c>
      <c r="G86" s="467">
        <v>0</v>
      </c>
      <c r="H86" s="467">
        <v>16632</v>
      </c>
      <c r="I86" s="466"/>
      <c r="J86" s="466"/>
      <c r="K86" s="467">
        <v>16673</v>
      </c>
      <c r="L86" s="467">
        <v>0</v>
      </c>
      <c r="M86" s="467">
        <f>K86+L86</f>
        <v>16673</v>
      </c>
    </row>
    <row r="87" spans="1:13" x14ac:dyDescent="0.2">
      <c r="A87" s="479"/>
      <c r="B87" s="463"/>
      <c r="C87" s="480" t="s">
        <v>564</v>
      </c>
      <c r="D87" s="479" t="s">
        <v>566</v>
      </c>
      <c r="E87" s="484">
        <v>1741</v>
      </c>
      <c r="F87" s="484">
        <v>0</v>
      </c>
      <c r="G87" s="484">
        <v>0</v>
      </c>
      <c r="H87" s="484">
        <v>1741</v>
      </c>
      <c r="I87" s="487">
        <v>511</v>
      </c>
      <c r="J87" s="487">
        <v>0</v>
      </c>
      <c r="K87" s="467">
        <v>2252</v>
      </c>
      <c r="L87" s="467">
        <v>0</v>
      </c>
      <c r="M87" s="467">
        <f>K87+L87</f>
        <v>2252</v>
      </c>
    </row>
    <row r="88" spans="1:13" s="483" customFormat="1" x14ac:dyDescent="0.2">
      <c r="A88" s="474">
        <v>66</v>
      </c>
      <c r="B88" s="488" t="s">
        <v>149</v>
      </c>
      <c r="C88" s="476" t="s">
        <v>573</v>
      </c>
      <c r="D88" s="477" t="s">
        <v>566</v>
      </c>
      <c r="E88" s="478">
        <v>40358</v>
      </c>
      <c r="F88" s="478">
        <v>711</v>
      </c>
      <c r="G88" s="478">
        <v>0</v>
      </c>
      <c r="H88" s="478">
        <v>39647</v>
      </c>
      <c r="I88" s="478">
        <v>1189</v>
      </c>
      <c r="J88" s="478">
        <v>178</v>
      </c>
      <c r="K88" s="478">
        <v>41547</v>
      </c>
      <c r="L88" s="467">
        <v>824</v>
      </c>
      <c r="M88" s="478">
        <f>M89+M90</f>
        <v>42371</v>
      </c>
    </row>
    <row r="89" spans="1:13" x14ac:dyDescent="0.2">
      <c r="A89" s="479"/>
      <c r="B89" s="463"/>
      <c r="C89" s="480" t="s">
        <v>564</v>
      </c>
      <c r="D89" s="466" t="s">
        <v>557</v>
      </c>
      <c r="E89" s="467">
        <v>30554</v>
      </c>
      <c r="F89" s="467">
        <v>195</v>
      </c>
      <c r="G89" s="467">
        <v>0</v>
      </c>
      <c r="H89" s="467">
        <v>30359</v>
      </c>
      <c r="I89" s="466"/>
      <c r="J89" s="466"/>
      <c r="K89" s="467">
        <v>30554</v>
      </c>
      <c r="L89" s="467">
        <v>824</v>
      </c>
      <c r="M89" s="467">
        <f>K89+L89</f>
        <v>31378</v>
      </c>
    </row>
    <row r="90" spans="1:13" x14ac:dyDescent="0.2">
      <c r="A90" s="479"/>
      <c r="B90" s="463"/>
      <c r="C90" s="480" t="s">
        <v>564</v>
      </c>
      <c r="D90" s="479" t="s">
        <v>566</v>
      </c>
      <c r="E90" s="484">
        <v>9804</v>
      </c>
      <c r="F90" s="484">
        <v>516</v>
      </c>
      <c r="G90" s="484">
        <v>0</v>
      </c>
      <c r="H90" s="484">
        <v>9288</v>
      </c>
      <c r="I90" s="486">
        <v>1189</v>
      </c>
      <c r="J90" s="486">
        <v>178</v>
      </c>
      <c r="K90" s="467">
        <v>10993</v>
      </c>
      <c r="L90" s="467">
        <v>0</v>
      </c>
      <c r="M90" s="467">
        <f>K90+L90</f>
        <v>10993</v>
      </c>
    </row>
    <row r="91" spans="1:13" s="483" customFormat="1" x14ac:dyDescent="0.2">
      <c r="A91" s="474">
        <v>67</v>
      </c>
      <c r="B91" s="488" t="s">
        <v>54</v>
      </c>
      <c r="C91" s="476" t="s">
        <v>55</v>
      </c>
      <c r="D91" s="477" t="s">
        <v>566</v>
      </c>
      <c r="E91" s="478">
        <v>11834</v>
      </c>
      <c r="F91" s="478">
        <v>973</v>
      </c>
      <c r="G91" s="478">
        <v>0</v>
      </c>
      <c r="H91" s="478">
        <v>10861</v>
      </c>
      <c r="I91" s="478">
        <v>375</v>
      </c>
      <c r="J91" s="478">
        <v>0</v>
      </c>
      <c r="K91" s="478">
        <v>12209</v>
      </c>
      <c r="L91" s="467">
        <v>686</v>
      </c>
      <c r="M91" s="478">
        <f>SUM(M92:M93)</f>
        <v>12895</v>
      </c>
    </row>
    <row r="92" spans="1:13" x14ac:dyDescent="0.2">
      <c r="A92" s="479"/>
      <c r="B92" s="463"/>
      <c r="C92" s="480" t="s">
        <v>564</v>
      </c>
      <c r="D92" s="466" t="s">
        <v>559</v>
      </c>
      <c r="E92" s="467">
        <v>6131</v>
      </c>
      <c r="F92" s="467">
        <v>117</v>
      </c>
      <c r="G92" s="467">
        <v>0</v>
      </c>
      <c r="H92" s="467">
        <v>6014</v>
      </c>
      <c r="I92" s="466"/>
      <c r="J92" s="466"/>
      <c r="K92" s="467">
        <v>6131</v>
      </c>
      <c r="L92" s="467">
        <v>686</v>
      </c>
      <c r="M92" s="467">
        <f>K92+L92</f>
        <v>6817</v>
      </c>
    </row>
    <row r="93" spans="1:13" x14ac:dyDescent="0.2">
      <c r="A93" s="479"/>
      <c r="B93" s="463"/>
      <c r="C93" s="480" t="s">
        <v>564</v>
      </c>
      <c r="D93" s="479" t="s">
        <v>566</v>
      </c>
      <c r="E93" s="484">
        <v>5703</v>
      </c>
      <c r="F93" s="484">
        <v>856</v>
      </c>
      <c r="G93" s="484">
        <v>0</v>
      </c>
      <c r="H93" s="484">
        <v>4847</v>
      </c>
      <c r="I93" s="486">
        <v>375</v>
      </c>
      <c r="J93" s="486">
        <v>0</v>
      </c>
      <c r="K93" s="467">
        <v>6078</v>
      </c>
      <c r="L93" s="467">
        <v>0</v>
      </c>
      <c r="M93" s="467">
        <f>K93+L93</f>
        <v>6078</v>
      </c>
    </row>
    <row r="94" spans="1:13" s="483" customFormat="1" x14ac:dyDescent="0.2">
      <c r="A94" s="474">
        <v>68</v>
      </c>
      <c r="B94" s="475" t="s">
        <v>52</v>
      </c>
      <c r="C94" s="476" t="s">
        <v>574</v>
      </c>
      <c r="D94" s="477" t="s">
        <v>566</v>
      </c>
      <c r="E94" s="478">
        <v>22942</v>
      </c>
      <c r="F94" s="478">
        <v>1</v>
      </c>
      <c r="G94" s="478">
        <v>0</v>
      </c>
      <c r="H94" s="478">
        <v>22941</v>
      </c>
      <c r="I94" s="478">
        <v>1271</v>
      </c>
      <c r="J94" s="478">
        <v>0</v>
      </c>
      <c r="K94" s="478">
        <v>24213</v>
      </c>
      <c r="L94" s="467">
        <v>1189</v>
      </c>
      <c r="M94" s="478">
        <f>SUM(M95:M96)</f>
        <v>25402</v>
      </c>
    </row>
    <row r="95" spans="1:13" x14ac:dyDescent="0.2">
      <c r="A95" s="479"/>
      <c r="B95" s="463"/>
      <c r="C95" s="480" t="s">
        <v>564</v>
      </c>
      <c r="D95" s="466" t="s">
        <v>559</v>
      </c>
      <c r="E95" s="467">
        <v>18108</v>
      </c>
      <c r="F95" s="467">
        <v>1</v>
      </c>
      <c r="G95" s="467">
        <v>0</v>
      </c>
      <c r="H95" s="467">
        <v>18107</v>
      </c>
      <c r="I95" s="466"/>
      <c r="J95" s="466"/>
      <c r="K95" s="467">
        <v>18108</v>
      </c>
      <c r="L95" s="467">
        <v>1189</v>
      </c>
      <c r="M95" s="467">
        <f>K95+L95</f>
        <v>19297</v>
      </c>
    </row>
    <row r="96" spans="1:13" x14ac:dyDescent="0.2">
      <c r="A96" s="479"/>
      <c r="B96" s="463"/>
      <c r="C96" s="480" t="s">
        <v>564</v>
      </c>
      <c r="D96" s="466" t="s">
        <v>566</v>
      </c>
      <c r="E96" s="467">
        <v>4834</v>
      </c>
      <c r="F96" s="467">
        <v>0</v>
      </c>
      <c r="G96" s="467">
        <v>0</v>
      </c>
      <c r="H96" s="467">
        <v>4834</v>
      </c>
      <c r="I96" s="487">
        <v>1271</v>
      </c>
      <c r="J96" s="487">
        <v>0</v>
      </c>
      <c r="K96" s="467">
        <v>6105</v>
      </c>
      <c r="L96" s="467">
        <v>0</v>
      </c>
      <c r="M96" s="467">
        <f>K96+L96</f>
        <v>6105</v>
      </c>
    </row>
    <row r="97" spans="1:14" s="483" customFormat="1" x14ac:dyDescent="0.2">
      <c r="A97" s="474">
        <v>69</v>
      </c>
      <c r="B97" s="488" t="s">
        <v>224</v>
      </c>
      <c r="C97" s="476" t="s">
        <v>225</v>
      </c>
      <c r="D97" s="477" t="s">
        <v>566</v>
      </c>
      <c r="E97" s="478">
        <v>9894</v>
      </c>
      <c r="F97" s="478">
        <v>0</v>
      </c>
      <c r="G97" s="478">
        <v>0</v>
      </c>
      <c r="H97" s="478">
        <v>9894</v>
      </c>
      <c r="I97" s="478">
        <v>115</v>
      </c>
      <c r="J97" s="478">
        <v>0</v>
      </c>
      <c r="K97" s="478">
        <v>10009</v>
      </c>
      <c r="L97" s="467">
        <v>0</v>
      </c>
      <c r="M97" s="478">
        <f>M98+M99</f>
        <v>10009</v>
      </c>
    </row>
    <row r="98" spans="1:14" x14ac:dyDescent="0.2">
      <c r="A98" s="479"/>
      <c r="B98" s="463"/>
      <c r="C98" s="480" t="s">
        <v>564</v>
      </c>
      <c r="D98" s="466" t="s">
        <v>557</v>
      </c>
      <c r="E98" s="467">
        <v>3560</v>
      </c>
      <c r="F98" s="467">
        <v>0</v>
      </c>
      <c r="G98" s="467">
        <v>0</v>
      </c>
      <c r="H98" s="467">
        <v>3560</v>
      </c>
      <c r="I98" s="466"/>
      <c r="J98" s="466"/>
      <c r="K98" s="467">
        <v>3560</v>
      </c>
      <c r="L98" s="467">
        <v>0</v>
      </c>
      <c r="M98" s="467">
        <f>K98+L98</f>
        <v>3560</v>
      </c>
    </row>
    <row r="99" spans="1:14" ht="15.75" customHeight="1" x14ac:dyDescent="0.2">
      <c r="A99" s="479"/>
      <c r="B99" s="463"/>
      <c r="C99" s="480" t="s">
        <v>564</v>
      </c>
      <c r="D99" s="479" t="s">
        <v>566</v>
      </c>
      <c r="E99" s="484">
        <v>6334</v>
      </c>
      <c r="F99" s="484">
        <v>0</v>
      </c>
      <c r="G99" s="484">
        <v>0</v>
      </c>
      <c r="H99" s="484">
        <v>6334</v>
      </c>
      <c r="I99" s="484">
        <v>115</v>
      </c>
      <c r="J99" s="484">
        <v>0</v>
      </c>
      <c r="K99" s="489">
        <v>6449</v>
      </c>
      <c r="L99" s="467">
        <v>0</v>
      </c>
      <c r="M99" s="467">
        <f>K99+L99</f>
        <v>6449</v>
      </c>
    </row>
    <row r="100" spans="1:14" s="483" customFormat="1" x14ac:dyDescent="0.2">
      <c r="A100" s="474">
        <v>70</v>
      </c>
      <c r="B100" s="481" t="s">
        <v>141</v>
      </c>
      <c r="C100" s="476" t="s">
        <v>575</v>
      </c>
      <c r="D100" s="477" t="s">
        <v>566</v>
      </c>
      <c r="E100" s="478">
        <v>11378</v>
      </c>
      <c r="F100" s="478">
        <v>1</v>
      </c>
      <c r="G100" s="478">
        <v>290</v>
      </c>
      <c r="H100" s="478">
        <v>11087</v>
      </c>
      <c r="I100" s="478">
        <v>134</v>
      </c>
      <c r="J100" s="478">
        <v>0</v>
      </c>
      <c r="K100" s="478">
        <v>11512</v>
      </c>
      <c r="L100" s="467">
        <v>220</v>
      </c>
      <c r="M100" s="478">
        <f t="shared" ref="M100" si="4">M101+M102</f>
        <v>11732</v>
      </c>
    </row>
    <row r="101" spans="1:14" x14ac:dyDescent="0.2">
      <c r="A101" s="479"/>
      <c r="B101" s="463"/>
      <c r="C101" s="480" t="s">
        <v>564</v>
      </c>
      <c r="D101" s="466" t="s">
        <v>559</v>
      </c>
      <c r="E101" s="467">
        <v>10085</v>
      </c>
      <c r="F101" s="467">
        <v>1</v>
      </c>
      <c r="G101" s="467">
        <v>290</v>
      </c>
      <c r="H101" s="467">
        <v>9794</v>
      </c>
      <c r="I101" s="466"/>
      <c r="J101" s="466"/>
      <c r="K101" s="467">
        <v>10085</v>
      </c>
      <c r="L101" s="467">
        <v>220</v>
      </c>
      <c r="M101" s="467">
        <f>K101+L101</f>
        <v>10305</v>
      </c>
    </row>
    <row r="102" spans="1:14" x14ac:dyDescent="0.2">
      <c r="A102" s="479"/>
      <c r="B102" s="463"/>
      <c r="C102" s="480" t="s">
        <v>564</v>
      </c>
      <c r="D102" s="479" t="s">
        <v>566</v>
      </c>
      <c r="E102" s="484">
        <v>1293</v>
      </c>
      <c r="F102" s="484">
        <v>0</v>
      </c>
      <c r="G102" s="484">
        <v>0</v>
      </c>
      <c r="H102" s="484">
        <v>1293</v>
      </c>
      <c r="I102" s="486">
        <v>134</v>
      </c>
      <c r="J102" s="486">
        <v>0</v>
      </c>
      <c r="K102" s="486">
        <v>1427</v>
      </c>
      <c r="L102" s="467">
        <v>0</v>
      </c>
      <c r="M102" s="467">
        <f>K102+L102</f>
        <v>1427</v>
      </c>
    </row>
    <row r="103" spans="1:14" s="483" customFormat="1" x14ac:dyDescent="0.2">
      <c r="A103" s="474">
        <v>71</v>
      </c>
      <c r="B103" s="475" t="s">
        <v>70</v>
      </c>
      <c r="C103" s="476" t="s">
        <v>576</v>
      </c>
      <c r="D103" s="477" t="s">
        <v>577</v>
      </c>
      <c r="E103" s="478">
        <v>26585</v>
      </c>
      <c r="F103" s="478">
        <v>25115</v>
      </c>
      <c r="G103" s="478">
        <v>0</v>
      </c>
      <c r="H103" s="478">
        <v>1470</v>
      </c>
      <c r="I103" s="478">
        <v>1773</v>
      </c>
      <c r="J103" s="478">
        <v>1773</v>
      </c>
      <c r="K103" s="478">
        <v>28358</v>
      </c>
      <c r="L103" s="467">
        <v>243</v>
      </c>
      <c r="M103" s="478">
        <f t="shared" ref="M103" si="5">M104+M105</f>
        <v>28601</v>
      </c>
      <c r="N103" s="482"/>
    </row>
    <row r="104" spans="1:14" x14ac:dyDescent="0.2">
      <c r="A104" s="479"/>
      <c r="B104" s="463"/>
      <c r="C104" s="480" t="s">
        <v>564</v>
      </c>
      <c r="D104" s="466" t="s">
        <v>557</v>
      </c>
      <c r="E104" s="467">
        <v>7696</v>
      </c>
      <c r="F104" s="467">
        <v>7015</v>
      </c>
      <c r="G104" s="467">
        <v>0</v>
      </c>
      <c r="H104" s="467">
        <v>681</v>
      </c>
      <c r="I104" s="466"/>
      <c r="J104" s="466"/>
      <c r="K104" s="467">
        <v>7696</v>
      </c>
      <c r="L104" s="467">
        <v>243</v>
      </c>
      <c r="M104" s="467">
        <f>K104+L104</f>
        <v>7939</v>
      </c>
    </row>
    <row r="105" spans="1:14" x14ac:dyDescent="0.2">
      <c r="A105" s="479"/>
      <c r="B105" s="463"/>
      <c r="C105" s="480" t="s">
        <v>564</v>
      </c>
      <c r="D105" s="479" t="s">
        <v>577</v>
      </c>
      <c r="E105" s="484">
        <v>18889</v>
      </c>
      <c r="F105" s="484">
        <v>18100</v>
      </c>
      <c r="G105" s="484">
        <v>0</v>
      </c>
      <c r="H105" s="484">
        <v>789</v>
      </c>
      <c r="I105" s="467">
        <v>1773</v>
      </c>
      <c r="J105" s="467">
        <v>1773</v>
      </c>
      <c r="K105" s="467">
        <v>20662</v>
      </c>
      <c r="L105" s="467">
        <v>0</v>
      </c>
      <c r="M105" s="467">
        <f>K105+L105</f>
        <v>20662</v>
      </c>
    </row>
    <row r="106" spans="1:14" s="483" customFormat="1" x14ac:dyDescent="0.2">
      <c r="A106" s="474">
        <v>72</v>
      </c>
      <c r="B106" s="475" t="s">
        <v>72</v>
      </c>
      <c r="C106" s="476" t="s">
        <v>578</v>
      </c>
      <c r="D106" s="477" t="s">
        <v>577</v>
      </c>
      <c r="E106" s="478">
        <v>7268</v>
      </c>
      <c r="F106" s="478">
        <v>0</v>
      </c>
      <c r="G106" s="478">
        <v>0</v>
      </c>
      <c r="H106" s="478">
        <v>7268</v>
      </c>
      <c r="I106" s="478">
        <v>3588</v>
      </c>
      <c r="J106" s="478">
        <v>0</v>
      </c>
      <c r="K106" s="478">
        <v>10856</v>
      </c>
      <c r="L106" s="467">
        <v>840</v>
      </c>
      <c r="M106" s="478">
        <f>M107+M108</f>
        <v>11696</v>
      </c>
    </row>
    <row r="107" spans="1:14" x14ac:dyDescent="0.2">
      <c r="A107" s="479"/>
      <c r="B107" s="463"/>
      <c r="C107" s="480" t="s">
        <v>564</v>
      </c>
      <c r="D107" s="466" t="s">
        <v>557</v>
      </c>
      <c r="E107" s="467">
        <v>160</v>
      </c>
      <c r="F107" s="467">
        <v>0</v>
      </c>
      <c r="G107" s="467">
        <v>0</v>
      </c>
      <c r="H107" s="467">
        <v>160</v>
      </c>
      <c r="I107" s="466"/>
      <c r="J107" s="466"/>
      <c r="K107" s="467">
        <v>160</v>
      </c>
      <c r="L107" s="467">
        <v>840</v>
      </c>
      <c r="M107" s="467">
        <f>K107+L107</f>
        <v>1000</v>
      </c>
    </row>
    <row r="108" spans="1:14" x14ac:dyDescent="0.2">
      <c r="A108" s="479"/>
      <c r="B108" s="463"/>
      <c r="C108" s="480" t="s">
        <v>564</v>
      </c>
      <c r="D108" s="485" t="s">
        <v>577</v>
      </c>
      <c r="E108" s="484">
        <v>7108</v>
      </c>
      <c r="F108" s="484">
        <v>0</v>
      </c>
      <c r="G108" s="484">
        <v>0</v>
      </c>
      <c r="H108" s="484">
        <v>7108</v>
      </c>
      <c r="I108" s="467">
        <v>3588</v>
      </c>
      <c r="J108" s="467">
        <v>0</v>
      </c>
      <c r="K108" s="467">
        <v>10696</v>
      </c>
      <c r="L108" s="467">
        <v>0</v>
      </c>
      <c r="M108" s="467">
        <f>K108+L108</f>
        <v>10696</v>
      </c>
    </row>
    <row r="109" spans="1:14" s="483" customFormat="1" x14ac:dyDescent="0.2">
      <c r="A109" s="474">
        <v>73</v>
      </c>
      <c r="B109" s="488" t="s">
        <v>299</v>
      </c>
      <c r="C109" s="476" t="s">
        <v>300</v>
      </c>
      <c r="D109" s="477" t="s">
        <v>579</v>
      </c>
      <c r="E109" s="478">
        <v>6702</v>
      </c>
      <c r="F109" s="478">
        <v>0</v>
      </c>
      <c r="G109" s="478">
        <v>0</v>
      </c>
      <c r="H109" s="478">
        <v>6702</v>
      </c>
      <c r="I109" s="478">
        <v>52</v>
      </c>
      <c r="J109" s="478">
        <v>0</v>
      </c>
      <c r="K109" s="478">
        <v>6754</v>
      </c>
      <c r="L109" s="467">
        <v>0</v>
      </c>
      <c r="M109" s="478">
        <f>M110+M111</f>
        <v>6754</v>
      </c>
    </row>
    <row r="110" spans="1:14" x14ac:dyDescent="0.2">
      <c r="A110" s="479"/>
      <c r="B110" s="463"/>
      <c r="C110" s="480" t="s">
        <v>564</v>
      </c>
      <c r="D110" s="466" t="s">
        <v>557</v>
      </c>
      <c r="E110" s="467">
        <v>3367</v>
      </c>
      <c r="F110" s="467">
        <v>0</v>
      </c>
      <c r="G110" s="467">
        <v>0</v>
      </c>
      <c r="H110" s="467">
        <v>3367</v>
      </c>
      <c r="I110" s="466"/>
      <c r="J110" s="466"/>
      <c r="K110" s="467">
        <v>3367</v>
      </c>
      <c r="L110" s="467">
        <v>0</v>
      </c>
      <c r="M110" s="467">
        <f>K110+L110</f>
        <v>3367</v>
      </c>
    </row>
    <row r="111" spans="1:14" x14ac:dyDescent="0.2">
      <c r="A111" s="479"/>
      <c r="B111" s="463"/>
      <c r="C111" s="480" t="s">
        <v>564</v>
      </c>
      <c r="D111" s="485" t="s">
        <v>577</v>
      </c>
      <c r="E111" s="484">
        <v>3335</v>
      </c>
      <c r="F111" s="484">
        <v>0</v>
      </c>
      <c r="G111" s="484">
        <v>0</v>
      </c>
      <c r="H111" s="484">
        <v>3335</v>
      </c>
      <c r="I111" s="467">
        <v>52</v>
      </c>
      <c r="J111" s="467">
        <v>0</v>
      </c>
      <c r="K111" s="467">
        <v>3387</v>
      </c>
      <c r="L111" s="467">
        <v>0</v>
      </c>
      <c r="M111" s="467">
        <f>K111+L111</f>
        <v>3387</v>
      </c>
    </row>
    <row r="112" spans="1:14" s="483" customFormat="1" x14ac:dyDescent="0.2">
      <c r="A112" s="474">
        <v>74</v>
      </c>
      <c r="B112" s="488" t="s">
        <v>301</v>
      </c>
      <c r="C112" s="476" t="s">
        <v>580</v>
      </c>
      <c r="D112" s="477" t="s">
        <v>577</v>
      </c>
      <c r="E112" s="478">
        <v>22700</v>
      </c>
      <c r="F112" s="478">
        <v>0</v>
      </c>
      <c r="G112" s="478">
        <v>0</v>
      </c>
      <c r="H112" s="478">
        <v>22700</v>
      </c>
      <c r="I112" s="478">
        <v>892</v>
      </c>
      <c r="J112" s="478">
        <v>0</v>
      </c>
      <c r="K112" s="478">
        <v>23592</v>
      </c>
      <c r="L112" s="467">
        <v>0</v>
      </c>
      <c r="M112" s="478">
        <f>M113+M114</f>
        <v>23592</v>
      </c>
    </row>
    <row r="113" spans="1:17" ht="12" customHeight="1" x14ac:dyDescent="0.2">
      <c r="A113" s="479"/>
      <c r="B113" s="463"/>
      <c r="C113" s="480" t="s">
        <v>564</v>
      </c>
      <c r="D113" s="466" t="s">
        <v>557</v>
      </c>
      <c r="E113" s="467">
        <v>9392</v>
      </c>
      <c r="F113" s="467">
        <v>0</v>
      </c>
      <c r="G113" s="467">
        <v>0</v>
      </c>
      <c r="H113" s="467">
        <v>9392</v>
      </c>
      <c r="I113" s="466"/>
      <c r="J113" s="466"/>
      <c r="K113" s="467">
        <v>9392</v>
      </c>
      <c r="L113" s="467">
        <v>0</v>
      </c>
      <c r="M113" s="467">
        <f>K113+L113</f>
        <v>9392</v>
      </c>
    </row>
    <row r="114" spans="1:17" ht="12" customHeight="1" x14ac:dyDescent="0.2">
      <c r="A114" s="479"/>
      <c r="B114" s="463"/>
      <c r="C114" s="480" t="s">
        <v>564</v>
      </c>
      <c r="D114" s="479" t="s">
        <v>577</v>
      </c>
      <c r="E114" s="484">
        <v>13308</v>
      </c>
      <c r="F114" s="484">
        <v>0</v>
      </c>
      <c r="G114" s="484">
        <v>0</v>
      </c>
      <c r="H114" s="484">
        <v>13308</v>
      </c>
      <c r="I114" s="486">
        <v>892</v>
      </c>
      <c r="J114" s="486">
        <v>0</v>
      </c>
      <c r="K114" s="467">
        <v>14200</v>
      </c>
      <c r="L114" s="467">
        <v>0</v>
      </c>
      <c r="M114" s="467">
        <f>K114+L114</f>
        <v>14200</v>
      </c>
    </row>
    <row r="115" spans="1:17" s="483" customFormat="1" x14ac:dyDescent="0.2">
      <c r="A115" s="474">
        <v>75</v>
      </c>
      <c r="B115" s="488" t="s">
        <v>60</v>
      </c>
      <c r="C115" s="476" t="s">
        <v>581</v>
      </c>
      <c r="D115" s="477" t="s">
        <v>577</v>
      </c>
      <c r="E115" s="478">
        <v>21988</v>
      </c>
      <c r="F115" s="478">
        <v>49</v>
      </c>
      <c r="G115" s="478">
        <v>0</v>
      </c>
      <c r="H115" s="478">
        <v>21939</v>
      </c>
      <c r="I115" s="478">
        <v>1160</v>
      </c>
      <c r="J115" s="478">
        <v>0</v>
      </c>
      <c r="K115" s="478">
        <v>23148</v>
      </c>
      <c r="L115" s="467">
        <v>1433</v>
      </c>
      <c r="M115" s="478">
        <f>M116+M117</f>
        <v>24581</v>
      </c>
    </row>
    <row r="116" spans="1:17" ht="12" customHeight="1" x14ac:dyDescent="0.2">
      <c r="A116" s="479"/>
      <c r="B116" s="463"/>
      <c r="C116" s="480" t="s">
        <v>564</v>
      </c>
      <c r="D116" s="466" t="s">
        <v>557</v>
      </c>
      <c r="E116" s="467">
        <v>12370</v>
      </c>
      <c r="F116" s="467">
        <v>49</v>
      </c>
      <c r="G116" s="467">
        <v>0</v>
      </c>
      <c r="H116" s="467">
        <v>12321</v>
      </c>
      <c r="I116" s="466"/>
      <c r="J116" s="466"/>
      <c r="K116" s="467">
        <v>12370</v>
      </c>
      <c r="L116" s="467">
        <v>1433</v>
      </c>
      <c r="M116" s="467">
        <f>K116+L116</f>
        <v>13803</v>
      </c>
    </row>
    <row r="117" spans="1:17" ht="12" customHeight="1" x14ac:dyDescent="0.2">
      <c r="A117" s="479"/>
      <c r="B117" s="463"/>
      <c r="C117" s="480" t="s">
        <v>564</v>
      </c>
      <c r="D117" s="485" t="s">
        <v>577</v>
      </c>
      <c r="E117" s="484">
        <v>9618</v>
      </c>
      <c r="F117" s="484">
        <v>0</v>
      </c>
      <c r="G117" s="484">
        <v>0</v>
      </c>
      <c r="H117" s="484">
        <v>9618</v>
      </c>
      <c r="I117" s="486">
        <v>1160</v>
      </c>
      <c r="J117" s="486">
        <v>0</v>
      </c>
      <c r="K117" s="467">
        <v>10778</v>
      </c>
      <c r="L117" s="467">
        <v>0</v>
      </c>
      <c r="M117" s="467">
        <f>K117+L117</f>
        <v>10778</v>
      </c>
    </row>
    <row r="118" spans="1:17" s="483" customFormat="1" x14ac:dyDescent="0.2">
      <c r="A118" s="474">
        <v>76</v>
      </c>
      <c r="B118" s="488" t="s">
        <v>36</v>
      </c>
      <c r="C118" s="476" t="s">
        <v>582</v>
      </c>
      <c r="D118" s="477" t="s">
        <v>577</v>
      </c>
      <c r="E118" s="478">
        <v>11019</v>
      </c>
      <c r="F118" s="478">
        <v>0</v>
      </c>
      <c r="G118" s="478">
        <v>0</v>
      </c>
      <c r="H118" s="478">
        <v>11019</v>
      </c>
      <c r="I118" s="478">
        <v>392</v>
      </c>
      <c r="J118" s="478">
        <v>0</v>
      </c>
      <c r="K118" s="478">
        <v>11411</v>
      </c>
      <c r="L118" s="467">
        <v>3296</v>
      </c>
      <c r="M118" s="478">
        <f>M119+M120</f>
        <v>14707</v>
      </c>
      <c r="Q118" s="482"/>
    </row>
    <row r="119" spans="1:17" ht="12" customHeight="1" x14ac:dyDescent="0.2">
      <c r="A119" s="479"/>
      <c r="B119" s="463"/>
      <c r="C119" s="480" t="s">
        <v>564</v>
      </c>
      <c r="D119" s="466" t="s">
        <v>557</v>
      </c>
      <c r="E119" s="467">
        <v>1823</v>
      </c>
      <c r="F119" s="467">
        <v>0</v>
      </c>
      <c r="G119" s="467">
        <v>0</v>
      </c>
      <c r="H119" s="467">
        <v>1823</v>
      </c>
      <c r="I119" s="466"/>
      <c r="J119" s="466"/>
      <c r="K119" s="467">
        <v>1823</v>
      </c>
      <c r="L119" s="467">
        <v>3296</v>
      </c>
      <c r="M119" s="467">
        <f>K119+L119</f>
        <v>5119</v>
      </c>
    </row>
    <row r="120" spans="1:17" ht="12" customHeight="1" x14ac:dyDescent="0.2">
      <c r="A120" s="479"/>
      <c r="B120" s="463"/>
      <c r="C120" s="480" t="s">
        <v>564</v>
      </c>
      <c r="D120" s="479" t="s">
        <v>577</v>
      </c>
      <c r="E120" s="484">
        <v>9196</v>
      </c>
      <c r="F120" s="484">
        <v>0</v>
      </c>
      <c r="G120" s="484">
        <v>0</v>
      </c>
      <c r="H120" s="484">
        <v>9196</v>
      </c>
      <c r="I120" s="486">
        <v>392</v>
      </c>
      <c r="J120" s="486">
        <v>0</v>
      </c>
      <c r="K120" s="467">
        <v>9588</v>
      </c>
      <c r="L120" s="467">
        <v>0</v>
      </c>
      <c r="M120" s="467">
        <f>K120+L120</f>
        <v>9588</v>
      </c>
    </row>
    <row r="121" spans="1:17" s="483" customFormat="1" x14ac:dyDescent="0.2">
      <c r="A121" s="474">
        <v>77</v>
      </c>
      <c r="B121" s="488" t="s">
        <v>48</v>
      </c>
      <c r="C121" s="476" t="s">
        <v>583</v>
      </c>
      <c r="D121" s="477" t="s">
        <v>577</v>
      </c>
      <c r="E121" s="478">
        <v>10911</v>
      </c>
      <c r="F121" s="478">
        <v>2</v>
      </c>
      <c r="G121" s="478">
        <v>145</v>
      </c>
      <c r="H121" s="478">
        <v>10764</v>
      </c>
      <c r="I121" s="478">
        <v>1032</v>
      </c>
      <c r="J121" s="478">
        <v>0</v>
      </c>
      <c r="K121" s="478">
        <v>11943</v>
      </c>
      <c r="L121" s="467">
        <v>1407</v>
      </c>
      <c r="M121" s="478">
        <f>M122+M123</f>
        <v>13350</v>
      </c>
    </row>
    <row r="122" spans="1:17" ht="12" customHeight="1" x14ac:dyDescent="0.2">
      <c r="A122" s="479"/>
      <c r="B122" s="463"/>
      <c r="C122" s="480" t="s">
        <v>564</v>
      </c>
      <c r="D122" s="466" t="s">
        <v>557</v>
      </c>
      <c r="E122" s="467">
        <v>3908</v>
      </c>
      <c r="F122" s="467">
        <v>2</v>
      </c>
      <c r="G122" s="467">
        <v>145</v>
      </c>
      <c r="H122" s="467">
        <v>3761</v>
      </c>
      <c r="I122" s="467"/>
      <c r="J122" s="467"/>
      <c r="K122" s="467">
        <v>3908</v>
      </c>
      <c r="L122" s="467">
        <v>1407</v>
      </c>
      <c r="M122" s="467">
        <f>K122+L122</f>
        <v>5315</v>
      </c>
      <c r="O122" s="468"/>
    </row>
    <row r="123" spans="1:17" ht="12" customHeight="1" x14ac:dyDescent="0.2">
      <c r="A123" s="479"/>
      <c r="B123" s="463"/>
      <c r="C123" s="480" t="s">
        <v>564</v>
      </c>
      <c r="D123" s="466" t="s">
        <v>577</v>
      </c>
      <c r="E123" s="467">
        <v>7003</v>
      </c>
      <c r="F123" s="467">
        <v>0</v>
      </c>
      <c r="G123" s="467">
        <v>0</v>
      </c>
      <c r="H123" s="467">
        <v>7003</v>
      </c>
      <c r="I123" s="467">
        <v>1032</v>
      </c>
      <c r="J123" s="467">
        <v>0</v>
      </c>
      <c r="K123" s="467">
        <v>8035</v>
      </c>
      <c r="L123" s="467">
        <v>0</v>
      </c>
      <c r="M123" s="467">
        <f>K123+L123</f>
        <v>8035</v>
      </c>
    </row>
    <row r="124" spans="1:17" s="483" customFormat="1" x14ac:dyDescent="0.2">
      <c r="A124" s="474">
        <v>78</v>
      </c>
      <c r="B124" s="481" t="s">
        <v>56</v>
      </c>
      <c r="C124" s="476" t="s">
        <v>584</v>
      </c>
      <c r="D124" s="477" t="s">
        <v>577</v>
      </c>
      <c r="E124" s="478">
        <v>19773</v>
      </c>
      <c r="F124" s="478">
        <v>89</v>
      </c>
      <c r="G124" s="478">
        <v>0</v>
      </c>
      <c r="H124" s="478">
        <v>19684</v>
      </c>
      <c r="I124" s="478">
        <v>1135</v>
      </c>
      <c r="J124" s="478">
        <v>0</v>
      </c>
      <c r="K124" s="478">
        <v>20908</v>
      </c>
      <c r="L124" s="467">
        <v>900</v>
      </c>
      <c r="M124" s="478">
        <f t="shared" ref="M124" si="6">M125+M126</f>
        <v>21808</v>
      </c>
    </row>
    <row r="125" spans="1:17" ht="12" customHeight="1" x14ac:dyDescent="0.2">
      <c r="A125" s="479"/>
      <c r="B125" s="463"/>
      <c r="C125" s="480" t="s">
        <v>564</v>
      </c>
      <c r="D125" s="466" t="s">
        <v>557</v>
      </c>
      <c r="E125" s="467">
        <v>3857</v>
      </c>
      <c r="F125" s="467">
        <v>20</v>
      </c>
      <c r="G125" s="467">
        <v>0</v>
      </c>
      <c r="H125" s="467">
        <v>3837</v>
      </c>
      <c r="I125" s="467"/>
      <c r="J125" s="467"/>
      <c r="K125" s="467">
        <v>3857</v>
      </c>
      <c r="L125" s="467">
        <v>900</v>
      </c>
      <c r="M125" s="467">
        <f>K125+L125</f>
        <v>4757</v>
      </c>
    </row>
    <row r="126" spans="1:17" ht="12" customHeight="1" x14ac:dyDescent="0.2">
      <c r="A126" s="479"/>
      <c r="B126" s="463"/>
      <c r="C126" s="480" t="s">
        <v>564</v>
      </c>
      <c r="D126" s="467" t="s">
        <v>577</v>
      </c>
      <c r="E126" s="467">
        <v>15916</v>
      </c>
      <c r="F126" s="467">
        <v>69</v>
      </c>
      <c r="G126" s="467">
        <v>0</v>
      </c>
      <c r="H126" s="467">
        <v>15847</v>
      </c>
      <c r="I126" s="467">
        <v>1135</v>
      </c>
      <c r="J126" s="467">
        <v>0</v>
      </c>
      <c r="K126" s="467">
        <v>17051</v>
      </c>
      <c r="L126" s="467">
        <v>0</v>
      </c>
      <c r="M126" s="467">
        <f>K126+L126</f>
        <v>17051</v>
      </c>
    </row>
    <row r="127" spans="1:17" s="483" customFormat="1" x14ac:dyDescent="0.2">
      <c r="A127" s="474">
        <v>79</v>
      </c>
      <c r="B127" s="475" t="s">
        <v>296</v>
      </c>
      <c r="C127" s="476" t="s">
        <v>297</v>
      </c>
      <c r="D127" s="477" t="s">
        <v>585</v>
      </c>
      <c r="E127" s="478">
        <v>24729</v>
      </c>
      <c r="F127" s="478">
        <v>2400</v>
      </c>
      <c r="G127" s="478">
        <v>0</v>
      </c>
      <c r="H127" s="478">
        <v>22329</v>
      </c>
      <c r="I127" s="478">
        <v>3057</v>
      </c>
      <c r="J127" s="478">
        <v>250</v>
      </c>
      <c r="K127" s="478">
        <v>27786</v>
      </c>
      <c r="L127" s="467">
        <v>1195</v>
      </c>
      <c r="M127" s="478">
        <f t="shared" ref="M127" si="7">M128+M129</f>
        <v>28981</v>
      </c>
    </row>
    <row r="128" spans="1:17" x14ac:dyDescent="0.2">
      <c r="A128" s="479"/>
      <c r="B128" s="490"/>
      <c r="C128" s="480" t="s">
        <v>564</v>
      </c>
      <c r="D128" s="466" t="s">
        <v>557</v>
      </c>
      <c r="E128" s="467">
        <v>5405</v>
      </c>
      <c r="F128" s="467">
        <v>0</v>
      </c>
      <c r="G128" s="467">
        <v>0</v>
      </c>
      <c r="H128" s="467">
        <v>5405</v>
      </c>
      <c r="I128" s="466"/>
      <c r="J128" s="466"/>
      <c r="K128" s="467">
        <v>5405</v>
      </c>
      <c r="L128" s="467">
        <v>1195</v>
      </c>
      <c r="M128" s="467">
        <f>K128+L128</f>
        <v>6600</v>
      </c>
    </row>
    <row r="129" spans="1:17" ht="15" customHeight="1" x14ac:dyDescent="0.2">
      <c r="A129" s="479"/>
      <c r="B129" s="490"/>
      <c r="C129" s="480" t="s">
        <v>564</v>
      </c>
      <c r="D129" s="467" t="s">
        <v>585</v>
      </c>
      <c r="E129" s="467">
        <v>19324</v>
      </c>
      <c r="F129" s="467">
        <v>2400</v>
      </c>
      <c r="G129" s="467">
        <v>0</v>
      </c>
      <c r="H129" s="467">
        <v>16924</v>
      </c>
      <c r="I129" s="467">
        <v>3057</v>
      </c>
      <c r="J129" s="467">
        <v>250</v>
      </c>
      <c r="K129" s="467">
        <v>22381</v>
      </c>
      <c r="L129" s="467">
        <v>0</v>
      </c>
      <c r="M129" s="467">
        <f>K129+L129</f>
        <v>22381</v>
      </c>
    </row>
    <row r="130" spans="1:17" s="483" customFormat="1" ht="16.5" customHeight="1" x14ac:dyDescent="0.2">
      <c r="A130" s="474">
        <v>80</v>
      </c>
      <c r="B130" s="488" t="s">
        <v>34</v>
      </c>
      <c r="C130" s="476" t="s">
        <v>35</v>
      </c>
      <c r="D130" s="477" t="s">
        <v>585</v>
      </c>
      <c r="E130" s="478">
        <v>18184</v>
      </c>
      <c r="F130" s="478">
        <v>966</v>
      </c>
      <c r="G130" s="478">
        <v>0</v>
      </c>
      <c r="H130" s="478">
        <v>17218</v>
      </c>
      <c r="I130" s="478">
        <v>1063</v>
      </c>
      <c r="J130" s="478">
        <v>95</v>
      </c>
      <c r="K130" s="478">
        <v>19247</v>
      </c>
      <c r="L130" s="467">
        <v>760</v>
      </c>
      <c r="M130" s="478">
        <f>M131+M132</f>
        <v>20007</v>
      </c>
    </row>
    <row r="131" spans="1:17" x14ac:dyDescent="0.2">
      <c r="A131" s="479"/>
      <c r="B131" s="463"/>
      <c r="C131" s="480" t="s">
        <v>564</v>
      </c>
      <c r="D131" s="466" t="s">
        <v>557</v>
      </c>
      <c r="E131" s="467">
        <v>1922</v>
      </c>
      <c r="F131" s="467">
        <v>0</v>
      </c>
      <c r="G131" s="467">
        <v>0</v>
      </c>
      <c r="H131" s="467">
        <v>1922</v>
      </c>
      <c r="I131" s="466"/>
      <c r="J131" s="466"/>
      <c r="K131" s="467">
        <v>1922</v>
      </c>
      <c r="L131" s="467">
        <v>760</v>
      </c>
      <c r="M131" s="467">
        <f>K131+L131</f>
        <v>2682</v>
      </c>
    </row>
    <row r="132" spans="1:17" x14ac:dyDescent="0.2">
      <c r="A132" s="479"/>
      <c r="B132" s="463"/>
      <c r="C132" s="480" t="s">
        <v>564</v>
      </c>
      <c r="D132" s="466" t="s">
        <v>585</v>
      </c>
      <c r="E132" s="484">
        <v>16262</v>
      </c>
      <c r="F132" s="484">
        <v>966</v>
      </c>
      <c r="G132" s="484">
        <v>0</v>
      </c>
      <c r="H132" s="484">
        <v>15296</v>
      </c>
      <c r="I132" s="467">
        <v>1063</v>
      </c>
      <c r="J132" s="467">
        <v>95</v>
      </c>
      <c r="K132" s="467">
        <v>17325</v>
      </c>
      <c r="L132" s="467">
        <v>0</v>
      </c>
      <c r="M132" s="467">
        <f>K132+L132</f>
        <v>17325</v>
      </c>
    </row>
    <row r="133" spans="1:17" s="483" customFormat="1" x14ac:dyDescent="0.2">
      <c r="A133" s="474">
        <v>81</v>
      </c>
      <c r="B133" s="481" t="s">
        <v>276</v>
      </c>
      <c r="C133" s="476" t="s">
        <v>586</v>
      </c>
      <c r="D133" s="477" t="s">
        <v>585</v>
      </c>
      <c r="E133" s="478">
        <v>1088</v>
      </c>
      <c r="F133" s="478">
        <v>1000</v>
      </c>
      <c r="G133" s="478">
        <v>0</v>
      </c>
      <c r="H133" s="478">
        <v>88</v>
      </c>
      <c r="I133" s="478">
        <v>269</v>
      </c>
      <c r="J133" s="478">
        <v>0</v>
      </c>
      <c r="K133" s="478">
        <v>1357</v>
      </c>
      <c r="L133" s="467">
        <v>0</v>
      </c>
      <c r="M133" s="478">
        <f>K133+L133</f>
        <v>1357</v>
      </c>
    </row>
    <row r="134" spans="1:17" s="483" customFormat="1" x14ac:dyDescent="0.2">
      <c r="A134" s="474">
        <v>82</v>
      </c>
      <c r="B134" s="475" t="s">
        <v>68</v>
      </c>
      <c r="C134" s="476" t="s">
        <v>69</v>
      </c>
      <c r="D134" s="477" t="s">
        <v>585</v>
      </c>
      <c r="E134" s="478">
        <v>4477</v>
      </c>
      <c r="F134" s="478">
        <v>0</v>
      </c>
      <c r="G134" s="478">
        <v>0</v>
      </c>
      <c r="H134" s="478">
        <v>4477</v>
      </c>
      <c r="I134" s="478">
        <v>265</v>
      </c>
      <c r="J134" s="478">
        <v>0</v>
      </c>
      <c r="K134" s="478">
        <v>4742</v>
      </c>
      <c r="L134" s="467">
        <v>1864</v>
      </c>
      <c r="M134" s="478">
        <f>K134+L134</f>
        <v>6606</v>
      </c>
    </row>
    <row r="135" spans="1:17" s="483" customFormat="1" x14ac:dyDescent="0.2">
      <c r="A135" s="474">
        <v>83</v>
      </c>
      <c r="B135" s="491" t="s">
        <v>228</v>
      </c>
      <c r="C135" s="476" t="s">
        <v>587</v>
      </c>
      <c r="D135" s="477" t="s">
        <v>585</v>
      </c>
      <c r="E135" s="478">
        <v>7167</v>
      </c>
      <c r="F135" s="478">
        <v>0</v>
      </c>
      <c r="G135" s="478">
        <v>0</v>
      </c>
      <c r="H135" s="478">
        <v>7167</v>
      </c>
      <c r="I135" s="478">
        <v>90</v>
      </c>
      <c r="J135" s="478">
        <v>0</v>
      </c>
      <c r="K135" s="478">
        <v>7257</v>
      </c>
      <c r="L135" s="467">
        <v>0</v>
      </c>
      <c r="M135" s="478">
        <f>K135+L135</f>
        <v>7257</v>
      </c>
    </row>
    <row r="136" spans="1:17" s="483" customFormat="1" x14ac:dyDescent="0.2">
      <c r="A136" s="474"/>
      <c r="B136" s="491"/>
      <c r="C136" s="492" t="s">
        <v>108</v>
      </c>
      <c r="D136" s="477"/>
      <c r="E136" s="478">
        <f>SUM(E5:E60)+E61+E70+E73+E76+E79+E82+E85+E88+E91+E94+E97+E100+E103+E106+E109+E112+E115+E118+E121+E124+E127+E130+E133+E134+E135+E64+E67</f>
        <v>623050</v>
      </c>
      <c r="F136" s="478">
        <f t="shared" ref="F136:G136" si="8">SUM(F5:F60)+F61+F70+F73+F76+F79+F82+F85+F88+F91+F94+F97+F100+F103+F106+F109+F112+F115+F118+F121+F124+F127+F130+F133+F134+F135+F64+F67</f>
        <v>31688</v>
      </c>
      <c r="G136" s="478">
        <f t="shared" si="8"/>
        <v>4640</v>
      </c>
      <c r="H136" s="478">
        <f>SUM(H5:H60)+H61+H70+H73+H76+H79+H82+H85+H88+H91+H94+H97+H100+H103+H106+H109+H112+H115+H118+H121+H124+H127+H130+H133+H134+H135+H64+H67</f>
        <v>586722</v>
      </c>
      <c r="I136" s="478">
        <f t="shared" ref="I136:M136" si="9">SUM(I5:I60)+I61+I70+I73+I76+I79+I82+I85+I88+I91+I94+I97+I100+I103+I106+I109+I112+I115+I118+I121+I124+I127+I130+I133+I134+I135+I64+I67</f>
        <v>20230</v>
      </c>
      <c r="J136" s="478">
        <f t="shared" si="9"/>
        <v>2296</v>
      </c>
      <c r="K136" s="478">
        <f t="shared" si="9"/>
        <v>643280</v>
      </c>
      <c r="L136" s="478">
        <f t="shared" si="9"/>
        <v>21099</v>
      </c>
      <c r="M136" s="478">
        <f t="shared" si="9"/>
        <v>664379</v>
      </c>
      <c r="Q136" s="482"/>
    </row>
    <row r="137" spans="1:17" ht="25.5" x14ac:dyDescent="0.2">
      <c r="A137" s="463"/>
      <c r="B137" s="463"/>
      <c r="C137" s="465" t="s">
        <v>588</v>
      </c>
      <c r="D137" s="466"/>
      <c r="E137" s="478">
        <v>20806</v>
      </c>
      <c r="F137" s="478">
        <v>730</v>
      </c>
      <c r="G137" s="478"/>
      <c r="H137" s="478">
        <f>E137-F137</f>
        <v>20076</v>
      </c>
      <c r="I137" s="478">
        <v>15</v>
      </c>
      <c r="J137" s="478">
        <v>0</v>
      </c>
      <c r="K137" s="478">
        <f>E137+I137</f>
        <v>20821</v>
      </c>
      <c r="L137" s="478">
        <v>3</v>
      </c>
      <c r="M137" s="478">
        <f>K137+L137</f>
        <v>20824</v>
      </c>
      <c r="Q137" s="468"/>
    </row>
    <row r="138" spans="1:17" ht="18.75" customHeight="1" x14ac:dyDescent="0.2">
      <c r="A138" s="493" t="s">
        <v>90</v>
      </c>
      <c r="B138" s="494"/>
      <c r="C138" s="494"/>
      <c r="D138" s="495"/>
      <c r="E138" s="478">
        <f>E136+E137</f>
        <v>643856</v>
      </c>
      <c r="F138" s="478">
        <f t="shared" ref="F138:M138" si="10">F136+F137</f>
        <v>32418</v>
      </c>
      <c r="G138" s="478">
        <f t="shared" si="10"/>
        <v>4640</v>
      </c>
      <c r="H138" s="478">
        <f t="shared" si="10"/>
        <v>606798</v>
      </c>
      <c r="I138" s="478">
        <f t="shared" si="10"/>
        <v>20245</v>
      </c>
      <c r="J138" s="478">
        <f t="shared" si="10"/>
        <v>2296</v>
      </c>
      <c r="K138" s="478">
        <f t="shared" si="10"/>
        <v>664101</v>
      </c>
      <c r="L138" s="478">
        <f t="shared" si="10"/>
        <v>21102</v>
      </c>
      <c r="M138" s="478">
        <f t="shared" si="10"/>
        <v>685203</v>
      </c>
    </row>
    <row r="139" spans="1:17" s="468" customFormat="1" ht="19.5" customHeight="1" x14ac:dyDescent="0.2">
      <c r="E139" s="461"/>
      <c r="F139" s="461"/>
      <c r="G139" s="461"/>
      <c r="H139" s="461"/>
      <c r="I139" s="461"/>
      <c r="J139" s="461"/>
      <c r="K139" s="461"/>
      <c r="L139" s="461"/>
      <c r="M139" s="461"/>
    </row>
    <row r="140" spans="1:17" x14ac:dyDescent="0.2">
      <c r="E140" s="461"/>
      <c r="F140" s="496"/>
      <c r="G140" s="461"/>
      <c r="H140" s="461"/>
      <c r="I140" s="461"/>
      <c r="J140" s="461"/>
      <c r="K140" s="461"/>
      <c r="L140" s="461"/>
    </row>
    <row r="141" spans="1:17" x14ac:dyDescent="0.2">
      <c r="E141" s="468"/>
      <c r="F141" s="468"/>
      <c r="G141" s="468"/>
      <c r="H141" s="468"/>
      <c r="I141" s="461"/>
      <c r="J141" s="461"/>
      <c r="K141" s="468"/>
      <c r="L141" s="468"/>
    </row>
    <row r="142" spans="1:17" x14ac:dyDescent="0.2">
      <c r="C142" s="497"/>
      <c r="E142" s="468"/>
      <c r="F142" s="468"/>
      <c r="G142" s="468"/>
      <c r="H142" s="468"/>
      <c r="I142" s="461"/>
      <c r="J142" s="461"/>
      <c r="K142" s="468"/>
      <c r="L142" s="468"/>
    </row>
    <row r="143" spans="1:17" x14ac:dyDescent="0.2">
      <c r="C143" s="497"/>
      <c r="E143" s="468"/>
      <c r="F143" s="468"/>
      <c r="G143" s="468"/>
      <c r="H143" s="468"/>
      <c r="I143" s="461"/>
      <c r="J143" s="461"/>
      <c r="K143" s="468"/>
      <c r="L143" s="468"/>
    </row>
    <row r="144" spans="1:17" x14ac:dyDescent="0.2">
      <c r="E144" s="468"/>
    </row>
    <row r="145" spans="3:11" x14ac:dyDescent="0.2">
      <c r="H145" s="468"/>
      <c r="I145" s="461"/>
      <c r="K145" s="468"/>
    </row>
    <row r="147" spans="3:11" x14ac:dyDescent="0.2">
      <c r="E147" s="468"/>
      <c r="F147" s="468"/>
    </row>
    <row r="148" spans="3:11" x14ac:dyDescent="0.2">
      <c r="F148" s="468"/>
    </row>
    <row r="149" spans="3:11" x14ac:dyDescent="0.2">
      <c r="C149" s="497"/>
      <c r="E149" s="468"/>
    </row>
    <row r="150" spans="3:11" x14ac:dyDescent="0.2">
      <c r="E150" s="468"/>
    </row>
    <row r="158" spans="3:11" x14ac:dyDescent="0.2">
      <c r="E158" s="468"/>
    </row>
  </sheetData>
  <mergeCells count="15">
    <mergeCell ref="L2:L4"/>
    <mergeCell ref="M2:M4"/>
    <mergeCell ref="F3:F4"/>
    <mergeCell ref="G3:G4"/>
    <mergeCell ref="H3:H4"/>
    <mergeCell ref="J3:J4"/>
    <mergeCell ref="A1:K1"/>
    <mergeCell ref="A2:A4"/>
    <mergeCell ref="B2:B4"/>
    <mergeCell ref="C2:C4"/>
    <mergeCell ref="D2:D4"/>
    <mergeCell ref="E2:E4"/>
    <mergeCell ref="F2:H2"/>
    <mergeCell ref="I2:I4"/>
    <mergeCell ref="K2:K4"/>
  </mergeCells>
  <conditionalFormatting sqref="C18">
    <cfRule type="duplicateValues" dxfId="16" priority="16" stopIfTrue="1"/>
  </conditionalFormatting>
  <conditionalFormatting sqref="C19">
    <cfRule type="duplicateValues" dxfId="15" priority="15" stopIfTrue="1"/>
  </conditionalFormatting>
  <conditionalFormatting sqref="C20">
    <cfRule type="duplicateValues" dxfId="14" priority="14" stopIfTrue="1"/>
  </conditionalFormatting>
  <conditionalFormatting sqref="C21:C22">
    <cfRule type="duplicateValues" dxfId="13" priority="13" stopIfTrue="1"/>
  </conditionalFormatting>
  <conditionalFormatting sqref="C23:C24">
    <cfRule type="duplicateValues" dxfId="12" priority="12" stopIfTrue="1"/>
  </conditionalFormatting>
  <conditionalFormatting sqref="C25:C26">
    <cfRule type="duplicateValues" dxfId="11" priority="11" stopIfTrue="1"/>
  </conditionalFormatting>
  <conditionalFormatting sqref="C27">
    <cfRule type="duplicateValues" dxfId="10" priority="10" stopIfTrue="1"/>
  </conditionalFormatting>
  <conditionalFormatting sqref="C28:C29">
    <cfRule type="duplicateValues" dxfId="9" priority="9" stopIfTrue="1"/>
  </conditionalFormatting>
  <conditionalFormatting sqref="C30:C31">
    <cfRule type="duplicateValues" dxfId="8" priority="8" stopIfTrue="1"/>
  </conditionalFormatting>
  <conditionalFormatting sqref="C33:C34">
    <cfRule type="duplicateValues" dxfId="7" priority="7" stopIfTrue="1"/>
  </conditionalFormatting>
  <conditionalFormatting sqref="C35:C36">
    <cfRule type="duplicateValues" dxfId="6" priority="6" stopIfTrue="1"/>
  </conditionalFormatting>
  <conditionalFormatting sqref="C37:C38">
    <cfRule type="duplicateValues" dxfId="5" priority="5" stopIfTrue="1"/>
  </conditionalFormatting>
  <conditionalFormatting sqref="C39:C40">
    <cfRule type="duplicateValues" dxfId="4" priority="4" stopIfTrue="1"/>
  </conditionalFormatting>
  <conditionalFormatting sqref="C41:C42">
    <cfRule type="duplicateValues" dxfId="3" priority="3" stopIfTrue="1"/>
  </conditionalFormatting>
  <conditionalFormatting sqref="C43:C44">
    <cfRule type="duplicateValues" dxfId="2" priority="2" stopIfTrue="1"/>
  </conditionalFormatting>
  <conditionalFormatting sqref="C45:C46">
    <cfRule type="duplicateValues" dxfId="1" priority="1" stopIfTrue="1"/>
  </conditionalFormatting>
  <conditionalFormatting sqref="C32">
    <cfRule type="duplicateValues" dxfId="0" priority="17" stopIfTrue="1"/>
  </conditionalFormatting>
  <pageMargins left="0" right="0" top="0" bottom="0" header="0.31496062992125984" footer="0.31496062992125984"/>
  <pageSetup paperSize="9" scale="65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Normal="100" workbookViewId="0">
      <pane xSplit="4" ySplit="9" topLeftCell="E28" activePane="bottomRight" state="frozen"/>
      <selection pane="topRight" activeCell="E1" sqref="E1"/>
      <selection pane="bottomLeft" activeCell="A10" sqref="A10"/>
      <selection pane="bottomRight" activeCell="C144" sqref="C144"/>
    </sheetView>
  </sheetViews>
  <sheetFormatPr defaultRowHeight="12" x14ac:dyDescent="0.2"/>
  <cols>
    <col min="1" max="2" width="9.140625" style="329"/>
    <col min="3" max="3" width="28" style="329" customWidth="1"/>
    <col min="4" max="4" width="11.42578125" style="329" customWidth="1"/>
    <col min="5" max="5" width="11.140625" style="329" customWidth="1"/>
    <col min="6" max="7" width="12.7109375" style="329" customWidth="1"/>
    <col min="8" max="8" width="11.42578125" style="329" customWidth="1"/>
    <col min="9" max="9" width="12.28515625" style="329" customWidth="1"/>
    <col min="10" max="10" width="14.7109375" style="329" customWidth="1"/>
    <col min="11" max="11" width="13.42578125" style="329" customWidth="1"/>
    <col min="12" max="12" width="13.85546875" style="329" customWidth="1"/>
    <col min="13" max="16384" width="9.140625" style="329"/>
  </cols>
  <sheetData>
    <row r="1" spans="1:12" ht="45.75" customHeight="1" x14ac:dyDescent="0.2">
      <c r="A1" s="1063" t="s">
        <v>442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</row>
    <row r="2" spans="1:12" ht="21.75" customHeight="1" x14ac:dyDescent="0.2">
      <c r="A2" s="1032" t="s">
        <v>0</v>
      </c>
      <c r="B2" s="1041" t="s">
        <v>362</v>
      </c>
      <c r="C2" s="1032" t="s">
        <v>2</v>
      </c>
      <c r="D2" s="1037" t="s">
        <v>443</v>
      </c>
      <c r="E2" s="1037"/>
      <c r="F2" s="1037"/>
      <c r="G2" s="1037"/>
      <c r="H2" s="1037"/>
      <c r="I2" s="1037"/>
      <c r="J2" s="1037"/>
      <c r="K2" s="1037"/>
      <c r="L2" s="1037"/>
    </row>
    <row r="3" spans="1:12" ht="24" customHeight="1" x14ac:dyDescent="0.2">
      <c r="A3" s="1045"/>
      <c r="B3" s="1042"/>
      <c r="C3" s="1045"/>
      <c r="D3" s="1032" t="s">
        <v>444</v>
      </c>
      <c r="E3" s="1038" t="s">
        <v>445</v>
      </c>
      <c r="F3" s="1038"/>
      <c r="G3" s="1038"/>
      <c r="H3" s="1038" t="s">
        <v>446</v>
      </c>
      <c r="I3" s="1038"/>
      <c r="J3" s="1038"/>
      <c r="K3" s="1038"/>
      <c r="L3" s="1035" t="s">
        <v>447</v>
      </c>
    </row>
    <row r="4" spans="1:12" ht="42" customHeight="1" x14ac:dyDescent="0.2">
      <c r="A4" s="1045"/>
      <c r="B4" s="1042"/>
      <c r="C4" s="1045"/>
      <c r="D4" s="1045"/>
      <c r="E4" s="1035" t="s">
        <v>101</v>
      </c>
      <c r="F4" s="1012" t="s">
        <v>421</v>
      </c>
      <c r="G4" s="1013"/>
      <c r="H4" s="1035" t="s">
        <v>101</v>
      </c>
      <c r="I4" s="1032" t="s">
        <v>448</v>
      </c>
      <c r="J4" s="1038" t="s">
        <v>103</v>
      </c>
      <c r="K4" s="1038"/>
      <c r="L4" s="1064"/>
    </row>
    <row r="5" spans="1:12" ht="24" x14ac:dyDescent="0.2">
      <c r="A5" s="1033"/>
      <c r="B5" s="1043"/>
      <c r="C5" s="1033"/>
      <c r="D5" s="1033"/>
      <c r="E5" s="1036"/>
      <c r="F5" s="875" t="s">
        <v>360</v>
      </c>
      <c r="G5" s="876" t="s">
        <v>359</v>
      </c>
      <c r="H5" s="1036"/>
      <c r="I5" s="1033"/>
      <c r="J5" s="874" t="s">
        <v>360</v>
      </c>
      <c r="K5" s="876" t="s">
        <v>359</v>
      </c>
      <c r="L5" s="1036"/>
    </row>
    <row r="6" spans="1:12" s="336" customFormat="1" ht="11.25" x14ac:dyDescent="0.2">
      <c r="A6" s="332">
        <v>1</v>
      </c>
      <c r="B6" s="332">
        <v>2</v>
      </c>
      <c r="C6" s="332">
        <v>3</v>
      </c>
      <c r="D6" s="333">
        <v>4</v>
      </c>
      <c r="E6" s="333">
        <v>5</v>
      </c>
      <c r="F6" s="333">
        <v>6</v>
      </c>
      <c r="G6" s="333">
        <v>7</v>
      </c>
      <c r="H6" s="333">
        <v>8</v>
      </c>
      <c r="I6" s="334">
        <v>9</v>
      </c>
      <c r="J6" s="334"/>
      <c r="K6" s="334">
        <v>10</v>
      </c>
      <c r="L6" s="335">
        <v>11</v>
      </c>
    </row>
    <row r="7" spans="1:12" s="336" customFormat="1" x14ac:dyDescent="0.2">
      <c r="A7" s="1020" t="s">
        <v>335</v>
      </c>
      <c r="B7" s="1020"/>
      <c r="C7" s="1020"/>
      <c r="D7" s="337">
        <f>D9+D8</f>
        <v>2296384</v>
      </c>
      <c r="E7" s="337">
        <f>F7+G7</f>
        <v>66583</v>
      </c>
      <c r="F7" s="337">
        <f>F8+F9</f>
        <v>3015</v>
      </c>
      <c r="G7" s="337">
        <f>G8+G9</f>
        <v>63568</v>
      </c>
      <c r="H7" s="337">
        <f>I7+K7</f>
        <v>1865622</v>
      </c>
      <c r="I7" s="337">
        <f t="shared" ref="I7:L7" si="0">I9+I8</f>
        <v>280465</v>
      </c>
      <c r="J7" s="337">
        <f t="shared" si="0"/>
        <v>130831</v>
      </c>
      <c r="K7" s="337">
        <f t="shared" si="0"/>
        <v>1585157</v>
      </c>
      <c r="L7" s="337">
        <f t="shared" si="0"/>
        <v>233348</v>
      </c>
    </row>
    <row r="8" spans="1:12" s="336" customFormat="1" ht="12" customHeight="1" x14ac:dyDescent="0.2">
      <c r="A8" s="1021" t="s">
        <v>105</v>
      </c>
      <c r="B8" s="1022"/>
      <c r="C8" s="1023"/>
      <c r="D8" s="334"/>
      <c r="E8" s="334">
        <f>F8+G8</f>
        <v>0</v>
      </c>
      <c r="F8" s="334"/>
      <c r="G8" s="334"/>
      <c r="H8" s="334"/>
      <c r="I8" s="334">
        <v>0</v>
      </c>
      <c r="J8" s="334"/>
      <c r="K8" s="334">
        <v>0</v>
      </c>
      <c r="L8" s="333">
        <v>0</v>
      </c>
    </row>
    <row r="9" spans="1:12" s="336" customFormat="1" ht="12" customHeight="1" x14ac:dyDescent="0.2">
      <c r="A9" s="1021" t="s">
        <v>108</v>
      </c>
      <c r="B9" s="1022"/>
      <c r="C9" s="1023"/>
      <c r="D9" s="337">
        <f t="shared" ref="D9:L9" si="1">SUM(D10:D145)-D88</f>
        <v>2296384</v>
      </c>
      <c r="E9" s="337">
        <f t="shared" si="1"/>
        <v>66583</v>
      </c>
      <c r="F9" s="337">
        <f t="shared" si="1"/>
        <v>3015</v>
      </c>
      <c r="G9" s="337">
        <f t="shared" si="1"/>
        <v>63568</v>
      </c>
      <c r="H9" s="337">
        <f t="shared" si="1"/>
        <v>1996453</v>
      </c>
      <c r="I9" s="337">
        <f t="shared" si="1"/>
        <v>280465</v>
      </c>
      <c r="J9" s="337">
        <f t="shared" si="1"/>
        <v>130831</v>
      </c>
      <c r="K9" s="337">
        <f t="shared" si="1"/>
        <v>1585157</v>
      </c>
      <c r="L9" s="337">
        <f t="shared" si="1"/>
        <v>233348</v>
      </c>
    </row>
    <row r="10" spans="1:12" x14ac:dyDescent="0.2">
      <c r="A10" s="338">
        <v>1</v>
      </c>
      <c r="B10" s="245" t="s">
        <v>109</v>
      </c>
      <c r="C10" s="243" t="s">
        <v>110</v>
      </c>
      <c r="D10" s="334">
        <f>E10+H10+L10</f>
        <v>5763</v>
      </c>
      <c r="E10" s="334">
        <f>F10+G10</f>
        <v>0</v>
      </c>
      <c r="F10" s="334">
        <v>0</v>
      </c>
      <c r="G10" s="334">
        <v>0</v>
      </c>
      <c r="H10" s="334">
        <f>I10+J10+K10</f>
        <v>5763</v>
      </c>
      <c r="I10" s="339">
        <v>310</v>
      </c>
      <c r="J10" s="339">
        <v>100</v>
      </c>
      <c r="K10" s="339">
        <v>5353</v>
      </c>
      <c r="L10" s="339">
        <v>0</v>
      </c>
    </row>
    <row r="11" spans="1:12" x14ac:dyDescent="0.2">
      <c r="A11" s="338">
        <v>2</v>
      </c>
      <c r="B11" s="247" t="s">
        <v>111</v>
      </c>
      <c r="C11" s="243" t="s">
        <v>112</v>
      </c>
      <c r="D11" s="334">
        <f t="shared" ref="D11:D74" si="2">E11+H11+L11</f>
        <v>4000</v>
      </c>
      <c r="E11" s="334">
        <f t="shared" ref="E11:E74" si="3">F11+G11</f>
        <v>0</v>
      </c>
      <c r="F11" s="334">
        <v>0</v>
      </c>
      <c r="G11" s="334">
        <v>0</v>
      </c>
      <c r="H11" s="334">
        <f t="shared" ref="H11:H71" si="4">I11+J11+K11</f>
        <v>4000</v>
      </c>
      <c r="I11" s="339">
        <v>400</v>
      </c>
      <c r="J11" s="339">
        <v>200</v>
      </c>
      <c r="K11" s="339">
        <v>3400</v>
      </c>
      <c r="L11" s="339">
        <v>0</v>
      </c>
    </row>
    <row r="12" spans="1:12" x14ac:dyDescent="0.2">
      <c r="A12" s="338">
        <v>3</v>
      </c>
      <c r="B12" s="242" t="s">
        <v>80</v>
      </c>
      <c r="C12" s="243" t="s">
        <v>81</v>
      </c>
      <c r="D12" s="334">
        <f t="shared" si="2"/>
        <v>27426</v>
      </c>
      <c r="E12" s="334">
        <f t="shared" si="3"/>
        <v>0</v>
      </c>
      <c r="F12" s="334">
        <v>0</v>
      </c>
      <c r="G12" s="334">
        <v>0</v>
      </c>
      <c r="H12" s="334">
        <f t="shared" si="4"/>
        <v>18420</v>
      </c>
      <c r="I12" s="339">
        <v>1620</v>
      </c>
      <c r="J12" s="339">
        <v>0</v>
      </c>
      <c r="K12" s="339">
        <v>16800</v>
      </c>
      <c r="L12" s="339">
        <v>9006</v>
      </c>
    </row>
    <row r="13" spans="1:12" x14ac:dyDescent="0.2">
      <c r="A13" s="338">
        <v>4</v>
      </c>
      <c r="B13" s="245" t="s">
        <v>113</v>
      </c>
      <c r="C13" s="243" t="s">
        <v>114</v>
      </c>
      <c r="D13" s="334">
        <f t="shared" si="2"/>
        <v>8700</v>
      </c>
      <c r="E13" s="334">
        <f t="shared" si="3"/>
        <v>0</v>
      </c>
      <c r="F13" s="334">
        <v>0</v>
      </c>
      <c r="G13" s="334">
        <v>0</v>
      </c>
      <c r="H13" s="334">
        <f t="shared" si="4"/>
        <v>8700</v>
      </c>
      <c r="I13" s="339">
        <v>1382</v>
      </c>
      <c r="J13" s="339">
        <v>109</v>
      </c>
      <c r="K13" s="339">
        <v>7209</v>
      </c>
      <c r="L13" s="339">
        <v>0</v>
      </c>
    </row>
    <row r="14" spans="1:12" ht="18.75" customHeight="1" x14ac:dyDescent="0.2">
      <c r="A14" s="338">
        <v>5</v>
      </c>
      <c r="B14" s="245" t="s">
        <v>115</v>
      </c>
      <c r="C14" s="243" t="s">
        <v>116</v>
      </c>
      <c r="D14" s="334">
        <f t="shared" si="2"/>
        <v>7120</v>
      </c>
      <c r="E14" s="334">
        <f t="shared" si="3"/>
        <v>0</v>
      </c>
      <c r="F14" s="334">
        <v>0</v>
      </c>
      <c r="G14" s="334">
        <v>0</v>
      </c>
      <c r="H14" s="334">
        <f t="shared" si="4"/>
        <v>7120</v>
      </c>
      <c r="I14" s="339">
        <v>3420</v>
      </c>
      <c r="J14" s="339">
        <v>750</v>
      </c>
      <c r="K14" s="339">
        <v>2950</v>
      </c>
      <c r="L14" s="339">
        <v>0</v>
      </c>
    </row>
    <row r="15" spans="1:12" x14ac:dyDescent="0.2">
      <c r="A15" s="338">
        <v>6</v>
      </c>
      <c r="B15" s="242" t="s">
        <v>117</v>
      </c>
      <c r="C15" s="243" t="s">
        <v>118</v>
      </c>
      <c r="D15" s="334">
        <f t="shared" si="2"/>
        <v>114489</v>
      </c>
      <c r="E15" s="334">
        <f t="shared" si="3"/>
        <v>0</v>
      </c>
      <c r="F15" s="334">
        <v>0</v>
      </c>
      <c r="G15" s="334">
        <v>0</v>
      </c>
      <c r="H15" s="334">
        <f t="shared" si="4"/>
        <v>98560</v>
      </c>
      <c r="I15" s="339">
        <v>15962</v>
      </c>
      <c r="J15" s="339">
        <v>7655</v>
      </c>
      <c r="K15" s="339">
        <v>74943</v>
      </c>
      <c r="L15" s="339">
        <v>15929</v>
      </c>
    </row>
    <row r="16" spans="1:12" x14ac:dyDescent="0.2">
      <c r="A16" s="338">
        <v>7</v>
      </c>
      <c r="B16" s="245" t="s">
        <v>20</v>
      </c>
      <c r="C16" s="243" t="s">
        <v>21</v>
      </c>
      <c r="D16" s="334">
        <f t="shared" si="2"/>
        <v>34713</v>
      </c>
      <c r="E16" s="334">
        <f t="shared" si="3"/>
        <v>0</v>
      </c>
      <c r="F16" s="334">
        <v>0</v>
      </c>
      <c r="G16" s="334">
        <v>0</v>
      </c>
      <c r="H16" s="334">
        <f t="shared" si="4"/>
        <v>26700</v>
      </c>
      <c r="I16" s="339">
        <v>3911</v>
      </c>
      <c r="J16" s="339">
        <v>1929</v>
      </c>
      <c r="K16" s="339">
        <v>20860</v>
      </c>
      <c r="L16" s="339">
        <v>8013</v>
      </c>
    </row>
    <row r="17" spans="1:12" x14ac:dyDescent="0.2">
      <c r="A17" s="338">
        <v>8</v>
      </c>
      <c r="B17" s="242" t="s">
        <v>119</v>
      </c>
      <c r="C17" s="243" t="s">
        <v>120</v>
      </c>
      <c r="D17" s="334">
        <f t="shared" si="2"/>
        <v>11639</v>
      </c>
      <c r="E17" s="334">
        <f t="shared" si="3"/>
        <v>0</v>
      </c>
      <c r="F17" s="334">
        <v>0</v>
      </c>
      <c r="G17" s="334">
        <v>0</v>
      </c>
      <c r="H17" s="334">
        <f t="shared" si="4"/>
        <v>11639</v>
      </c>
      <c r="I17" s="339">
        <v>3427</v>
      </c>
      <c r="J17" s="339">
        <v>1603</v>
      </c>
      <c r="K17" s="339">
        <v>6609</v>
      </c>
      <c r="L17" s="339">
        <v>0</v>
      </c>
    </row>
    <row r="18" spans="1:12" x14ac:dyDescent="0.2">
      <c r="A18" s="338">
        <v>9</v>
      </c>
      <c r="B18" s="242" t="s">
        <v>121</v>
      </c>
      <c r="C18" s="243" t="s">
        <v>122</v>
      </c>
      <c r="D18" s="334">
        <f t="shared" si="2"/>
        <v>10663</v>
      </c>
      <c r="E18" s="334">
        <f t="shared" si="3"/>
        <v>0</v>
      </c>
      <c r="F18" s="334">
        <v>0</v>
      </c>
      <c r="G18" s="334">
        <v>0</v>
      </c>
      <c r="H18" s="334">
        <f t="shared" si="4"/>
        <v>10663</v>
      </c>
      <c r="I18" s="339">
        <v>847</v>
      </c>
      <c r="J18" s="339">
        <v>269</v>
      </c>
      <c r="K18" s="339">
        <v>9547</v>
      </c>
      <c r="L18" s="339">
        <v>0</v>
      </c>
    </row>
    <row r="19" spans="1:12" x14ac:dyDescent="0.2">
      <c r="A19" s="338">
        <v>10</v>
      </c>
      <c r="B19" s="242" t="s">
        <v>123</v>
      </c>
      <c r="C19" s="243" t="s">
        <v>124</v>
      </c>
      <c r="D19" s="334">
        <f t="shared" si="2"/>
        <v>9626</v>
      </c>
      <c r="E19" s="334">
        <f t="shared" si="3"/>
        <v>0</v>
      </c>
      <c r="F19" s="334">
        <v>0</v>
      </c>
      <c r="G19" s="334">
        <v>0</v>
      </c>
      <c r="H19" s="334">
        <f t="shared" si="4"/>
        <v>9626</v>
      </c>
      <c r="I19" s="339">
        <v>313</v>
      </c>
      <c r="J19" s="339">
        <v>3243</v>
      </c>
      <c r="K19" s="339">
        <v>6070</v>
      </c>
      <c r="L19" s="339">
        <v>0</v>
      </c>
    </row>
    <row r="20" spans="1:12" x14ac:dyDescent="0.2">
      <c r="A20" s="338">
        <v>11</v>
      </c>
      <c r="B20" s="242" t="s">
        <v>125</v>
      </c>
      <c r="C20" s="243" t="s">
        <v>126</v>
      </c>
      <c r="D20" s="334">
        <f t="shared" si="2"/>
        <v>7703</v>
      </c>
      <c r="E20" s="334">
        <f t="shared" si="3"/>
        <v>0</v>
      </c>
      <c r="F20" s="334">
        <v>0</v>
      </c>
      <c r="G20" s="334">
        <v>0</v>
      </c>
      <c r="H20" s="334">
        <f t="shared" si="4"/>
        <v>7703</v>
      </c>
      <c r="I20" s="339">
        <v>1824</v>
      </c>
      <c r="J20" s="339">
        <v>1356</v>
      </c>
      <c r="K20" s="339">
        <v>4523</v>
      </c>
      <c r="L20" s="339">
        <v>0</v>
      </c>
    </row>
    <row r="21" spans="1:12" x14ac:dyDescent="0.2">
      <c r="A21" s="338">
        <v>12</v>
      </c>
      <c r="B21" s="242" t="s">
        <v>127</v>
      </c>
      <c r="C21" s="243" t="s">
        <v>128</v>
      </c>
      <c r="D21" s="334">
        <f t="shared" si="2"/>
        <v>25572</v>
      </c>
      <c r="E21" s="334">
        <f t="shared" si="3"/>
        <v>0</v>
      </c>
      <c r="F21" s="334">
        <v>0</v>
      </c>
      <c r="G21" s="334">
        <v>0</v>
      </c>
      <c r="H21" s="334">
        <f t="shared" si="4"/>
        <v>25572</v>
      </c>
      <c r="I21" s="339">
        <v>1160</v>
      </c>
      <c r="J21" s="339">
        <v>2800</v>
      </c>
      <c r="K21" s="339">
        <v>21612</v>
      </c>
      <c r="L21" s="339">
        <v>0</v>
      </c>
    </row>
    <row r="22" spans="1:12" x14ac:dyDescent="0.2">
      <c r="A22" s="338">
        <v>13</v>
      </c>
      <c r="B22" s="242" t="s">
        <v>129</v>
      </c>
      <c r="C22" s="243" t="s">
        <v>130</v>
      </c>
      <c r="D22" s="334">
        <f t="shared" si="2"/>
        <v>0</v>
      </c>
      <c r="E22" s="334">
        <f t="shared" si="3"/>
        <v>0</v>
      </c>
      <c r="F22" s="334">
        <v>0</v>
      </c>
      <c r="G22" s="334">
        <v>0</v>
      </c>
      <c r="H22" s="334">
        <f t="shared" si="4"/>
        <v>0</v>
      </c>
      <c r="I22" s="339">
        <v>0</v>
      </c>
      <c r="J22" s="339">
        <v>0</v>
      </c>
      <c r="K22" s="339">
        <v>0</v>
      </c>
      <c r="L22" s="339">
        <v>0</v>
      </c>
    </row>
    <row r="23" spans="1:12" x14ac:dyDescent="0.2">
      <c r="A23" s="338">
        <v>14</v>
      </c>
      <c r="B23" s="242" t="s">
        <v>131</v>
      </c>
      <c r="C23" s="243" t="s">
        <v>132</v>
      </c>
      <c r="D23" s="334">
        <f t="shared" si="2"/>
        <v>14045</v>
      </c>
      <c r="E23" s="334">
        <f t="shared" si="3"/>
        <v>0</v>
      </c>
      <c r="F23" s="334">
        <v>0</v>
      </c>
      <c r="G23" s="334">
        <v>0</v>
      </c>
      <c r="H23" s="334">
        <f t="shared" si="4"/>
        <v>14045</v>
      </c>
      <c r="I23" s="339">
        <v>1957</v>
      </c>
      <c r="J23" s="339">
        <v>1007</v>
      </c>
      <c r="K23" s="339">
        <v>11081</v>
      </c>
      <c r="L23" s="339">
        <v>0</v>
      </c>
    </row>
    <row r="24" spans="1:12" x14ac:dyDescent="0.2">
      <c r="A24" s="338">
        <v>15</v>
      </c>
      <c r="B24" s="242" t="s">
        <v>133</v>
      </c>
      <c r="C24" s="243" t="s">
        <v>134</v>
      </c>
      <c r="D24" s="334">
        <f t="shared" si="2"/>
        <v>33427</v>
      </c>
      <c r="E24" s="334">
        <f t="shared" si="3"/>
        <v>0</v>
      </c>
      <c r="F24" s="334">
        <v>0</v>
      </c>
      <c r="G24" s="334">
        <v>0</v>
      </c>
      <c r="H24" s="334">
        <f t="shared" si="4"/>
        <v>33427</v>
      </c>
      <c r="I24" s="339">
        <v>4031</v>
      </c>
      <c r="J24" s="339">
        <v>11112</v>
      </c>
      <c r="K24" s="339">
        <v>18284</v>
      </c>
      <c r="L24" s="339">
        <v>0</v>
      </c>
    </row>
    <row r="25" spans="1:12" x14ac:dyDescent="0.2">
      <c r="A25" s="338">
        <v>16</v>
      </c>
      <c r="B25" s="242" t="s">
        <v>135</v>
      </c>
      <c r="C25" s="243" t="s">
        <v>136</v>
      </c>
      <c r="D25" s="334">
        <f t="shared" si="2"/>
        <v>35000</v>
      </c>
      <c r="E25" s="334">
        <f t="shared" si="3"/>
        <v>0</v>
      </c>
      <c r="F25" s="334">
        <v>0</v>
      </c>
      <c r="G25" s="334">
        <v>0</v>
      </c>
      <c r="H25" s="334">
        <f t="shared" si="4"/>
        <v>35000</v>
      </c>
      <c r="I25" s="339">
        <v>4455</v>
      </c>
      <c r="J25" s="339">
        <v>7305</v>
      </c>
      <c r="K25" s="339">
        <v>23240</v>
      </c>
      <c r="L25" s="339">
        <v>0</v>
      </c>
    </row>
    <row r="26" spans="1:12" x14ac:dyDescent="0.2">
      <c r="A26" s="338">
        <v>17</v>
      </c>
      <c r="B26" s="242" t="s">
        <v>30</v>
      </c>
      <c r="C26" s="243" t="s">
        <v>31</v>
      </c>
      <c r="D26" s="334">
        <f t="shared" si="2"/>
        <v>63006</v>
      </c>
      <c r="E26" s="334">
        <f t="shared" si="3"/>
        <v>0</v>
      </c>
      <c r="F26" s="334">
        <v>0</v>
      </c>
      <c r="G26" s="334">
        <v>0</v>
      </c>
      <c r="H26" s="334">
        <f t="shared" si="4"/>
        <v>49103</v>
      </c>
      <c r="I26" s="339">
        <v>11490</v>
      </c>
      <c r="J26" s="339">
        <v>4050</v>
      </c>
      <c r="K26" s="339">
        <v>33563</v>
      </c>
      <c r="L26" s="339">
        <v>13903</v>
      </c>
    </row>
    <row r="27" spans="1:12" x14ac:dyDescent="0.2">
      <c r="A27" s="338">
        <v>18</v>
      </c>
      <c r="B27" s="245" t="s">
        <v>137</v>
      </c>
      <c r="C27" s="243" t="s">
        <v>138</v>
      </c>
      <c r="D27" s="334">
        <f t="shared" si="2"/>
        <v>7300</v>
      </c>
      <c r="E27" s="334">
        <f t="shared" si="3"/>
        <v>0</v>
      </c>
      <c r="F27" s="334">
        <v>0</v>
      </c>
      <c r="G27" s="334">
        <v>0</v>
      </c>
      <c r="H27" s="334">
        <f t="shared" si="4"/>
        <v>7300</v>
      </c>
      <c r="I27" s="339">
        <v>1362</v>
      </c>
      <c r="J27" s="339">
        <v>20</v>
      </c>
      <c r="K27" s="339">
        <v>5918</v>
      </c>
      <c r="L27" s="339">
        <v>0</v>
      </c>
    </row>
    <row r="28" spans="1:12" x14ac:dyDescent="0.2">
      <c r="A28" s="338">
        <v>19</v>
      </c>
      <c r="B28" s="245" t="s">
        <v>139</v>
      </c>
      <c r="C28" s="243" t="s">
        <v>140</v>
      </c>
      <c r="D28" s="334">
        <f t="shared" si="2"/>
        <v>8400</v>
      </c>
      <c r="E28" s="334">
        <f t="shared" si="3"/>
        <v>0</v>
      </c>
      <c r="F28" s="334">
        <v>0</v>
      </c>
      <c r="G28" s="334">
        <v>0</v>
      </c>
      <c r="H28" s="334">
        <f t="shared" si="4"/>
        <v>8400</v>
      </c>
      <c r="I28" s="339">
        <v>3385</v>
      </c>
      <c r="J28" s="339">
        <v>550</v>
      </c>
      <c r="K28" s="339">
        <v>4465</v>
      </c>
      <c r="L28" s="339">
        <v>0</v>
      </c>
    </row>
    <row r="29" spans="1:12" x14ac:dyDescent="0.2">
      <c r="A29" s="338">
        <v>20</v>
      </c>
      <c r="B29" s="245" t="s">
        <v>84</v>
      </c>
      <c r="C29" s="243" t="s">
        <v>85</v>
      </c>
      <c r="D29" s="334">
        <f t="shared" si="2"/>
        <v>44053</v>
      </c>
      <c r="E29" s="334">
        <f t="shared" si="3"/>
        <v>0</v>
      </c>
      <c r="F29" s="334">
        <v>0</v>
      </c>
      <c r="G29" s="334">
        <v>0</v>
      </c>
      <c r="H29" s="334">
        <f t="shared" si="4"/>
        <v>44053</v>
      </c>
      <c r="I29" s="339">
        <v>7751</v>
      </c>
      <c r="J29" s="339">
        <v>4729</v>
      </c>
      <c r="K29" s="339">
        <v>31573</v>
      </c>
      <c r="L29" s="339">
        <v>0</v>
      </c>
    </row>
    <row r="30" spans="1:12" x14ac:dyDescent="0.2">
      <c r="A30" s="338">
        <v>21</v>
      </c>
      <c r="B30" s="245" t="s">
        <v>141</v>
      </c>
      <c r="C30" s="243" t="s">
        <v>142</v>
      </c>
      <c r="D30" s="334">
        <f t="shared" si="2"/>
        <v>42899</v>
      </c>
      <c r="E30" s="334">
        <f t="shared" si="3"/>
        <v>0</v>
      </c>
      <c r="F30" s="334">
        <v>0</v>
      </c>
      <c r="G30" s="334">
        <v>0</v>
      </c>
      <c r="H30" s="334">
        <f t="shared" si="4"/>
        <v>33886</v>
      </c>
      <c r="I30" s="339">
        <v>4375</v>
      </c>
      <c r="J30" s="339">
        <v>1996</v>
      </c>
      <c r="K30" s="339">
        <v>27515</v>
      </c>
      <c r="L30" s="339">
        <v>9013</v>
      </c>
    </row>
    <row r="31" spans="1:12" x14ac:dyDescent="0.2">
      <c r="A31" s="338">
        <v>22</v>
      </c>
      <c r="B31" s="242" t="s">
        <v>143</v>
      </c>
      <c r="C31" s="243" t="s">
        <v>144</v>
      </c>
      <c r="D31" s="334">
        <f t="shared" si="2"/>
        <v>8141</v>
      </c>
      <c r="E31" s="334">
        <f t="shared" si="3"/>
        <v>0</v>
      </c>
      <c r="F31" s="334">
        <v>0</v>
      </c>
      <c r="G31" s="334">
        <v>0</v>
      </c>
      <c r="H31" s="334">
        <f t="shared" si="4"/>
        <v>8141</v>
      </c>
      <c r="I31" s="339">
        <v>2125</v>
      </c>
      <c r="J31" s="339">
        <v>840</v>
      </c>
      <c r="K31" s="339">
        <v>5176</v>
      </c>
      <c r="L31" s="339">
        <v>0</v>
      </c>
    </row>
    <row r="32" spans="1:12" x14ac:dyDescent="0.2">
      <c r="A32" s="338">
        <v>23</v>
      </c>
      <c r="B32" s="242" t="s">
        <v>145</v>
      </c>
      <c r="C32" s="243" t="s">
        <v>146</v>
      </c>
      <c r="D32" s="334">
        <f t="shared" si="2"/>
        <v>0</v>
      </c>
      <c r="E32" s="334">
        <f t="shared" si="3"/>
        <v>0</v>
      </c>
      <c r="F32" s="334">
        <v>0</v>
      </c>
      <c r="G32" s="334">
        <v>0</v>
      </c>
      <c r="H32" s="334">
        <f t="shared" si="4"/>
        <v>0</v>
      </c>
      <c r="I32" s="339">
        <v>0</v>
      </c>
      <c r="J32" s="339">
        <v>0</v>
      </c>
      <c r="K32" s="339">
        <v>0</v>
      </c>
      <c r="L32" s="339">
        <v>0</v>
      </c>
    </row>
    <row r="33" spans="1:12" ht="24" x14ac:dyDescent="0.2">
      <c r="A33" s="338">
        <v>24</v>
      </c>
      <c r="B33" s="242" t="s">
        <v>147</v>
      </c>
      <c r="C33" s="243" t="s">
        <v>148</v>
      </c>
      <c r="D33" s="334">
        <f t="shared" si="2"/>
        <v>0</v>
      </c>
      <c r="E33" s="334">
        <f t="shared" si="3"/>
        <v>0</v>
      </c>
      <c r="F33" s="334">
        <v>0</v>
      </c>
      <c r="G33" s="334">
        <v>0</v>
      </c>
      <c r="H33" s="334">
        <f t="shared" si="4"/>
        <v>0</v>
      </c>
      <c r="I33" s="339">
        <v>0</v>
      </c>
      <c r="J33" s="339">
        <v>0</v>
      </c>
      <c r="K33" s="339">
        <v>0</v>
      </c>
      <c r="L33" s="339">
        <v>0</v>
      </c>
    </row>
    <row r="34" spans="1:12" x14ac:dyDescent="0.2">
      <c r="A34" s="338">
        <v>25</v>
      </c>
      <c r="B34" s="245" t="s">
        <v>149</v>
      </c>
      <c r="C34" s="243" t="s">
        <v>150</v>
      </c>
      <c r="D34" s="334">
        <f t="shared" si="2"/>
        <v>66349</v>
      </c>
      <c r="E34" s="334">
        <f t="shared" si="3"/>
        <v>0</v>
      </c>
      <c r="F34" s="334">
        <v>0</v>
      </c>
      <c r="G34" s="334">
        <v>0</v>
      </c>
      <c r="H34" s="334">
        <f t="shared" si="4"/>
        <v>46100</v>
      </c>
      <c r="I34" s="339">
        <v>14746</v>
      </c>
      <c r="J34" s="339">
        <v>1296</v>
      </c>
      <c r="K34" s="339">
        <v>30058</v>
      </c>
      <c r="L34" s="339">
        <v>20249</v>
      </c>
    </row>
    <row r="35" spans="1:12" x14ac:dyDescent="0.2">
      <c r="A35" s="338">
        <v>26</v>
      </c>
      <c r="B35" s="242" t="s">
        <v>151</v>
      </c>
      <c r="C35" s="243" t="s">
        <v>152</v>
      </c>
      <c r="D35" s="334">
        <f t="shared" si="2"/>
        <v>64982</v>
      </c>
      <c r="E35" s="334">
        <f t="shared" si="3"/>
        <v>20</v>
      </c>
      <c r="F35" s="334">
        <v>20</v>
      </c>
      <c r="G35" s="334">
        <v>0</v>
      </c>
      <c r="H35" s="334">
        <f t="shared" si="4"/>
        <v>58980</v>
      </c>
      <c r="I35" s="339">
        <v>200</v>
      </c>
      <c r="J35" s="339">
        <v>0</v>
      </c>
      <c r="K35" s="339">
        <v>58780</v>
      </c>
      <c r="L35" s="339">
        <v>5982</v>
      </c>
    </row>
    <row r="36" spans="1:12" x14ac:dyDescent="0.2">
      <c r="A36" s="338">
        <v>27</v>
      </c>
      <c r="B36" s="247" t="s">
        <v>153</v>
      </c>
      <c r="C36" s="243" t="s">
        <v>154</v>
      </c>
      <c r="D36" s="334">
        <f t="shared" si="2"/>
        <v>0</v>
      </c>
      <c r="E36" s="334">
        <f t="shared" si="3"/>
        <v>0</v>
      </c>
      <c r="F36" s="334">
        <v>0</v>
      </c>
      <c r="G36" s="334">
        <v>0</v>
      </c>
      <c r="H36" s="334">
        <f t="shared" si="4"/>
        <v>0</v>
      </c>
      <c r="I36" s="339">
        <v>0</v>
      </c>
      <c r="J36" s="339">
        <v>0</v>
      </c>
      <c r="K36" s="339">
        <v>0</v>
      </c>
      <c r="L36" s="339">
        <v>0</v>
      </c>
    </row>
    <row r="37" spans="1:12" x14ac:dyDescent="0.2">
      <c r="A37" s="338">
        <v>28</v>
      </c>
      <c r="B37" s="245" t="s">
        <v>155</v>
      </c>
      <c r="C37" s="340" t="s">
        <v>156</v>
      </c>
      <c r="D37" s="334">
        <f t="shared" si="2"/>
        <v>0</v>
      </c>
      <c r="E37" s="334">
        <f t="shared" si="3"/>
        <v>0</v>
      </c>
      <c r="F37" s="334">
        <v>0</v>
      </c>
      <c r="G37" s="334">
        <v>0</v>
      </c>
      <c r="H37" s="334">
        <f t="shared" si="4"/>
        <v>0</v>
      </c>
      <c r="I37" s="339">
        <v>0</v>
      </c>
      <c r="J37" s="339">
        <v>0</v>
      </c>
      <c r="K37" s="339">
        <v>0</v>
      </c>
      <c r="L37" s="339">
        <v>0</v>
      </c>
    </row>
    <row r="38" spans="1:12" x14ac:dyDescent="0.2">
      <c r="A38" s="338">
        <v>29</v>
      </c>
      <c r="B38" s="247" t="s">
        <v>157</v>
      </c>
      <c r="C38" s="243" t="s">
        <v>158</v>
      </c>
      <c r="D38" s="334">
        <f t="shared" si="2"/>
        <v>64672</v>
      </c>
      <c r="E38" s="334">
        <f t="shared" si="3"/>
        <v>0</v>
      </c>
      <c r="F38" s="334">
        <v>0</v>
      </c>
      <c r="G38" s="334">
        <v>0</v>
      </c>
      <c r="H38" s="334">
        <f t="shared" si="4"/>
        <v>56970</v>
      </c>
      <c r="I38" s="339">
        <v>8296</v>
      </c>
      <c r="J38" s="339">
        <v>1560</v>
      </c>
      <c r="K38" s="339">
        <v>47114</v>
      </c>
      <c r="L38" s="339">
        <v>7702</v>
      </c>
    </row>
    <row r="39" spans="1:12" x14ac:dyDescent="0.2">
      <c r="A39" s="338">
        <v>30</v>
      </c>
      <c r="B39" s="245" t="s">
        <v>46</v>
      </c>
      <c r="C39" s="243" t="s">
        <v>47</v>
      </c>
      <c r="D39" s="334">
        <f t="shared" si="2"/>
        <v>64955</v>
      </c>
      <c r="E39" s="334">
        <f t="shared" si="3"/>
        <v>0</v>
      </c>
      <c r="F39" s="334">
        <v>0</v>
      </c>
      <c r="G39" s="334">
        <v>0</v>
      </c>
      <c r="H39" s="334">
        <f t="shared" si="4"/>
        <v>51265</v>
      </c>
      <c r="I39" s="339">
        <v>5254</v>
      </c>
      <c r="J39" s="339">
        <v>3146</v>
      </c>
      <c r="K39" s="339">
        <v>42865</v>
      </c>
      <c r="L39" s="339">
        <v>13690</v>
      </c>
    </row>
    <row r="40" spans="1:12" x14ac:dyDescent="0.2">
      <c r="A40" s="338">
        <v>31</v>
      </c>
      <c r="B40" s="247" t="s">
        <v>159</v>
      </c>
      <c r="C40" s="243" t="s">
        <v>160</v>
      </c>
      <c r="D40" s="334">
        <f t="shared" si="2"/>
        <v>17900</v>
      </c>
      <c r="E40" s="334">
        <f t="shared" si="3"/>
        <v>0</v>
      </c>
      <c r="F40" s="334">
        <v>0</v>
      </c>
      <c r="G40" s="334">
        <v>0</v>
      </c>
      <c r="H40" s="334">
        <f t="shared" si="4"/>
        <v>17900</v>
      </c>
      <c r="I40" s="339">
        <v>2110</v>
      </c>
      <c r="J40" s="339">
        <v>3570</v>
      </c>
      <c r="K40" s="339">
        <v>12220</v>
      </c>
      <c r="L40" s="339">
        <v>0</v>
      </c>
    </row>
    <row r="41" spans="1:12" x14ac:dyDescent="0.2">
      <c r="A41" s="338">
        <v>32</v>
      </c>
      <c r="B41" s="242" t="s">
        <v>58</v>
      </c>
      <c r="C41" s="243" t="s">
        <v>59</v>
      </c>
      <c r="D41" s="334">
        <f t="shared" si="2"/>
        <v>37744</v>
      </c>
      <c r="E41" s="334">
        <f t="shared" si="3"/>
        <v>0</v>
      </c>
      <c r="F41" s="334">
        <v>0</v>
      </c>
      <c r="G41" s="334">
        <v>0</v>
      </c>
      <c r="H41" s="334">
        <f t="shared" si="4"/>
        <v>32900</v>
      </c>
      <c r="I41" s="339">
        <v>5200</v>
      </c>
      <c r="J41" s="339">
        <v>3000</v>
      </c>
      <c r="K41" s="339">
        <v>24700</v>
      </c>
      <c r="L41" s="339">
        <v>4844</v>
      </c>
    </row>
    <row r="42" spans="1:12" x14ac:dyDescent="0.2">
      <c r="A42" s="338">
        <v>33</v>
      </c>
      <c r="B42" s="247" t="s">
        <v>161</v>
      </c>
      <c r="C42" s="243" t="s">
        <v>162</v>
      </c>
      <c r="D42" s="334">
        <f t="shared" si="2"/>
        <v>11943</v>
      </c>
      <c r="E42" s="334">
        <f t="shared" si="3"/>
        <v>0</v>
      </c>
      <c r="F42" s="334">
        <v>0</v>
      </c>
      <c r="G42" s="334">
        <v>0</v>
      </c>
      <c r="H42" s="334">
        <f t="shared" si="4"/>
        <v>11943</v>
      </c>
      <c r="I42" s="339">
        <v>2978</v>
      </c>
      <c r="J42" s="339">
        <v>2637</v>
      </c>
      <c r="K42" s="339">
        <v>6328</v>
      </c>
      <c r="L42" s="339">
        <v>0</v>
      </c>
    </row>
    <row r="43" spans="1:12" x14ac:dyDescent="0.2">
      <c r="A43" s="338">
        <v>34</v>
      </c>
      <c r="B43" s="245" t="s">
        <v>82</v>
      </c>
      <c r="C43" s="243" t="s">
        <v>83</v>
      </c>
      <c r="D43" s="334">
        <f t="shared" si="2"/>
        <v>41021</v>
      </c>
      <c r="E43" s="334">
        <f t="shared" si="3"/>
        <v>0</v>
      </c>
      <c r="F43" s="334">
        <v>0</v>
      </c>
      <c r="G43" s="334">
        <v>0</v>
      </c>
      <c r="H43" s="334">
        <f t="shared" si="4"/>
        <v>41021</v>
      </c>
      <c r="I43" s="339">
        <v>2120</v>
      </c>
      <c r="J43" s="339">
        <v>400</v>
      </c>
      <c r="K43" s="339">
        <v>38501</v>
      </c>
      <c r="L43" s="339">
        <v>0</v>
      </c>
    </row>
    <row r="44" spans="1:12" x14ac:dyDescent="0.2">
      <c r="A44" s="338">
        <v>35</v>
      </c>
      <c r="B44" s="341" t="s">
        <v>163</v>
      </c>
      <c r="C44" s="342" t="s">
        <v>164</v>
      </c>
      <c r="D44" s="334">
        <f t="shared" si="2"/>
        <v>19016</v>
      </c>
      <c r="E44" s="334">
        <f t="shared" si="3"/>
        <v>0</v>
      </c>
      <c r="F44" s="334">
        <v>0</v>
      </c>
      <c r="G44" s="334">
        <v>0</v>
      </c>
      <c r="H44" s="334">
        <f t="shared" si="4"/>
        <v>19016</v>
      </c>
      <c r="I44" s="339">
        <v>1204</v>
      </c>
      <c r="J44" s="339">
        <v>1938</v>
      </c>
      <c r="K44" s="339">
        <v>15874</v>
      </c>
      <c r="L44" s="339">
        <v>0</v>
      </c>
    </row>
    <row r="45" spans="1:12" x14ac:dyDescent="0.2">
      <c r="A45" s="338">
        <v>36</v>
      </c>
      <c r="B45" s="245" t="s">
        <v>165</v>
      </c>
      <c r="C45" s="243" t="s">
        <v>166</v>
      </c>
      <c r="D45" s="334">
        <f t="shared" si="2"/>
        <v>7920</v>
      </c>
      <c r="E45" s="334">
        <f t="shared" si="3"/>
        <v>0</v>
      </c>
      <c r="F45" s="334">
        <v>0</v>
      </c>
      <c r="G45" s="334">
        <v>0</v>
      </c>
      <c r="H45" s="334">
        <f t="shared" si="4"/>
        <v>7920</v>
      </c>
      <c r="I45" s="339">
        <v>10</v>
      </c>
      <c r="J45" s="339">
        <v>0</v>
      </c>
      <c r="K45" s="339">
        <v>7910</v>
      </c>
      <c r="L45" s="339">
        <v>0</v>
      </c>
    </row>
    <row r="46" spans="1:12" x14ac:dyDescent="0.2">
      <c r="A46" s="338">
        <v>37</v>
      </c>
      <c r="B46" s="245" t="s">
        <v>86</v>
      </c>
      <c r="C46" s="243" t="s">
        <v>87</v>
      </c>
      <c r="D46" s="334">
        <f t="shared" si="2"/>
        <v>16396</v>
      </c>
      <c r="E46" s="334">
        <f t="shared" si="3"/>
        <v>0</v>
      </c>
      <c r="F46" s="334">
        <v>0</v>
      </c>
      <c r="G46" s="334">
        <v>0</v>
      </c>
      <c r="H46" s="334">
        <f t="shared" si="4"/>
        <v>16396</v>
      </c>
      <c r="I46" s="339">
        <v>1022</v>
      </c>
      <c r="J46" s="339">
        <v>600</v>
      </c>
      <c r="K46" s="339">
        <v>14774</v>
      </c>
      <c r="L46" s="339">
        <v>0</v>
      </c>
    </row>
    <row r="47" spans="1:12" x14ac:dyDescent="0.2">
      <c r="A47" s="338">
        <v>38</v>
      </c>
      <c r="B47" s="242" t="s">
        <v>167</v>
      </c>
      <c r="C47" s="243" t="s">
        <v>168</v>
      </c>
      <c r="D47" s="334">
        <f t="shared" si="2"/>
        <v>7023</v>
      </c>
      <c r="E47" s="334">
        <f t="shared" si="3"/>
        <v>0</v>
      </c>
      <c r="F47" s="334">
        <v>0</v>
      </c>
      <c r="G47" s="334">
        <v>0</v>
      </c>
      <c r="H47" s="334">
        <f t="shared" si="4"/>
        <v>7023</v>
      </c>
      <c r="I47" s="339">
        <v>1072</v>
      </c>
      <c r="J47" s="339">
        <v>348</v>
      </c>
      <c r="K47" s="339">
        <v>5603</v>
      </c>
      <c r="L47" s="339">
        <v>0</v>
      </c>
    </row>
    <row r="48" spans="1:12" x14ac:dyDescent="0.2">
      <c r="A48" s="338">
        <v>39</v>
      </c>
      <c r="B48" s="247" t="s">
        <v>169</v>
      </c>
      <c r="C48" s="243" t="s">
        <v>170</v>
      </c>
      <c r="D48" s="334">
        <f t="shared" si="2"/>
        <v>1000</v>
      </c>
      <c r="E48" s="334">
        <f t="shared" si="3"/>
        <v>0</v>
      </c>
      <c r="F48" s="334">
        <v>0</v>
      </c>
      <c r="G48" s="334">
        <v>0</v>
      </c>
      <c r="H48" s="334">
        <f t="shared" si="4"/>
        <v>1000</v>
      </c>
      <c r="I48" s="339">
        <v>17</v>
      </c>
      <c r="J48" s="339">
        <v>6</v>
      </c>
      <c r="K48" s="339">
        <v>977</v>
      </c>
      <c r="L48" s="339">
        <v>0</v>
      </c>
    </row>
    <row r="49" spans="1:12" x14ac:dyDescent="0.2">
      <c r="A49" s="338">
        <v>40</v>
      </c>
      <c r="B49" s="242" t="s">
        <v>171</v>
      </c>
      <c r="C49" s="243" t="s">
        <v>172</v>
      </c>
      <c r="D49" s="334">
        <f t="shared" si="2"/>
        <v>83611</v>
      </c>
      <c r="E49" s="334">
        <f t="shared" si="3"/>
        <v>0</v>
      </c>
      <c r="F49" s="334">
        <v>0</v>
      </c>
      <c r="G49" s="334">
        <v>0</v>
      </c>
      <c r="H49" s="334">
        <f t="shared" si="4"/>
        <v>62000</v>
      </c>
      <c r="I49" s="339">
        <v>6751</v>
      </c>
      <c r="J49" s="339">
        <v>184</v>
      </c>
      <c r="K49" s="339">
        <v>55065</v>
      </c>
      <c r="L49" s="339">
        <v>21611</v>
      </c>
    </row>
    <row r="50" spans="1:12" x14ac:dyDescent="0.2">
      <c r="A50" s="338">
        <v>41</v>
      </c>
      <c r="B50" s="245" t="s">
        <v>78</v>
      </c>
      <c r="C50" s="243" t="s">
        <v>79</v>
      </c>
      <c r="D50" s="334">
        <f t="shared" si="2"/>
        <v>9000</v>
      </c>
      <c r="E50" s="334">
        <f t="shared" si="3"/>
        <v>0</v>
      </c>
      <c r="F50" s="334">
        <v>0</v>
      </c>
      <c r="G50" s="334">
        <v>0</v>
      </c>
      <c r="H50" s="334">
        <f t="shared" si="4"/>
        <v>9000</v>
      </c>
      <c r="I50" s="339">
        <v>1588</v>
      </c>
      <c r="J50" s="339">
        <v>280</v>
      </c>
      <c r="K50" s="339">
        <v>7132</v>
      </c>
      <c r="L50" s="339">
        <v>0</v>
      </c>
    </row>
    <row r="51" spans="1:12" x14ac:dyDescent="0.2">
      <c r="A51" s="338">
        <v>42</v>
      </c>
      <c r="B51" s="245" t="s">
        <v>173</v>
      </c>
      <c r="C51" s="243" t="s">
        <v>174</v>
      </c>
      <c r="D51" s="334">
        <f t="shared" si="2"/>
        <v>20920</v>
      </c>
      <c r="E51" s="334">
        <f t="shared" si="3"/>
        <v>0</v>
      </c>
      <c r="F51" s="334">
        <v>0</v>
      </c>
      <c r="G51" s="334">
        <v>0</v>
      </c>
      <c r="H51" s="334">
        <f t="shared" si="4"/>
        <v>20920</v>
      </c>
      <c r="I51" s="339">
        <v>3680</v>
      </c>
      <c r="J51" s="339">
        <v>1520</v>
      </c>
      <c r="K51" s="339">
        <v>15720</v>
      </c>
      <c r="L51" s="339">
        <v>0</v>
      </c>
    </row>
    <row r="52" spans="1:12" x14ac:dyDescent="0.2">
      <c r="A52" s="338">
        <v>43</v>
      </c>
      <c r="B52" s="242" t="s">
        <v>175</v>
      </c>
      <c r="C52" s="243" t="s">
        <v>176</v>
      </c>
      <c r="D52" s="334">
        <f t="shared" si="2"/>
        <v>11110</v>
      </c>
      <c r="E52" s="334">
        <f t="shared" si="3"/>
        <v>0</v>
      </c>
      <c r="F52" s="334">
        <v>0</v>
      </c>
      <c r="G52" s="334">
        <v>0</v>
      </c>
      <c r="H52" s="334">
        <f t="shared" si="4"/>
        <v>11110</v>
      </c>
      <c r="I52" s="339">
        <v>1749</v>
      </c>
      <c r="J52" s="339">
        <v>1511</v>
      </c>
      <c r="K52" s="339">
        <v>7850</v>
      </c>
      <c r="L52" s="339">
        <v>0</v>
      </c>
    </row>
    <row r="53" spans="1:12" x14ac:dyDescent="0.2">
      <c r="A53" s="338">
        <v>44</v>
      </c>
      <c r="B53" s="242" t="s">
        <v>42</v>
      </c>
      <c r="C53" s="243" t="s">
        <v>43</v>
      </c>
      <c r="D53" s="334">
        <f t="shared" si="2"/>
        <v>15279</v>
      </c>
      <c r="E53" s="334">
        <f t="shared" si="3"/>
        <v>0</v>
      </c>
      <c r="F53" s="334">
        <v>0</v>
      </c>
      <c r="G53" s="334">
        <v>0</v>
      </c>
      <c r="H53" s="334">
        <f t="shared" si="4"/>
        <v>15279</v>
      </c>
      <c r="I53" s="339">
        <v>1378</v>
      </c>
      <c r="J53" s="339">
        <v>3851</v>
      </c>
      <c r="K53" s="339">
        <v>10050</v>
      </c>
      <c r="L53" s="339">
        <v>0</v>
      </c>
    </row>
    <row r="54" spans="1:12" x14ac:dyDescent="0.2">
      <c r="A54" s="338">
        <v>45</v>
      </c>
      <c r="B54" s="247" t="s">
        <v>177</v>
      </c>
      <c r="C54" s="243" t="s">
        <v>178</v>
      </c>
      <c r="D54" s="334">
        <f t="shared" si="2"/>
        <v>22434</v>
      </c>
      <c r="E54" s="334">
        <f t="shared" si="3"/>
        <v>0</v>
      </c>
      <c r="F54" s="334">
        <v>0</v>
      </c>
      <c r="G54" s="334">
        <v>0</v>
      </c>
      <c r="H54" s="334">
        <f t="shared" si="4"/>
        <v>22434</v>
      </c>
      <c r="I54" s="339">
        <v>1052</v>
      </c>
      <c r="J54" s="339">
        <v>6797</v>
      </c>
      <c r="K54" s="339">
        <v>14585</v>
      </c>
      <c r="L54" s="339">
        <v>0</v>
      </c>
    </row>
    <row r="55" spans="1:12" x14ac:dyDescent="0.2">
      <c r="A55" s="338">
        <v>46</v>
      </c>
      <c r="B55" s="242" t="s">
        <v>179</v>
      </c>
      <c r="C55" s="243" t="s">
        <v>180</v>
      </c>
      <c r="D55" s="334">
        <f t="shared" si="2"/>
        <v>5200</v>
      </c>
      <c r="E55" s="334">
        <f t="shared" si="3"/>
        <v>0</v>
      </c>
      <c r="F55" s="334">
        <v>0</v>
      </c>
      <c r="G55" s="334">
        <v>0</v>
      </c>
      <c r="H55" s="334">
        <f t="shared" si="4"/>
        <v>5200</v>
      </c>
      <c r="I55" s="339">
        <v>371</v>
      </c>
      <c r="J55" s="339">
        <v>433</v>
      </c>
      <c r="K55" s="339">
        <v>4396</v>
      </c>
      <c r="L55" s="339">
        <v>0</v>
      </c>
    </row>
    <row r="56" spans="1:12" x14ac:dyDescent="0.2">
      <c r="A56" s="338">
        <v>47</v>
      </c>
      <c r="B56" s="247" t="s">
        <v>181</v>
      </c>
      <c r="C56" s="243" t="s">
        <v>182</v>
      </c>
      <c r="D56" s="334">
        <f t="shared" si="2"/>
        <v>8071</v>
      </c>
      <c r="E56" s="334">
        <f t="shared" si="3"/>
        <v>0</v>
      </c>
      <c r="F56" s="334">
        <v>0</v>
      </c>
      <c r="G56" s="334">
        <v>0</v>
      </c>
      <c r="H56" s="334">
        <f t="shared" si="4"/>
        <v>8071</v>
      </c>
      <c r="I56" s="339">
        <v>1689</v>
      </c>
      <c r="J56" s="339">
        <v>155</v>
      </c>
      <c r="K56" s="339">
        <v>6227</v>
      </c>
      <c r="L56" s="339">
        <v>0</v>
      </c>
    </row>
    <row r="57" spans="1:12" x14ac:dyDescent="0.2">
      <c r="A57" s="338">
        <v>48</v>
      </c>
      <c r="B57" s="242" t="s">
        <v>183</v>
      </c>
      <c r="C57" s="243" t="s">
        <v>184</v>
      </c>
      <c r="D57" s="334">
        <f t="shared" si="2"/>
        <v>21300</v>
      </c>
      <c r="E57" s="334">
        <f t="shared" si="3"/>
        <v>0</v>
      </c>
      <c r="F57" s="334">
        <v>0</v>
      </c>
      <c r="G57" s="334">
        <v>0</v>
      </c>
      <c r="H57" s="334">
        <f t="shared" si="4"/>
        <v>21300</v>
      </c>
      <c r="I57" s="339">
        <v>3141</v>
      </c>
      <c r="J57" s="339">
        <v>400</v>
      </c>
      <c r="K57" s="339">
        <v>17759</v>
      </c>
      <c r="L57" s="339">
        <v>0</v>
      </c>
    </row>
    <row r="58" spans="1:12" x14ac:dyDescent="0.2">
      <c r="A58" s="338">
        <v>49</v>
      </c>
      <c r="B58" s="242" t="s">
        <v>185</v>
      </c>
      <c r="C58" s="243" t="s">
        <v>186</v>
      </c>
      <c r="D58" s="334">
        <f t="shared" si="2"/>
        <v>75762</v>
      </c>
      <c r="E58" s="334">
        <f t="shared" si="3"/>
        <v>0</v>
      </c>
      <c r="F58" s="334">
        <v>0</v>
      </c>
      <c r="G58" s="334">
        <v>0</v>
      </c>
      <c r="H58" s="334">
        <f t="shared" si="4"/>
        <v>72810</v>
      </c>
      <c r="I58" s="339">
        <v>7995</v>
      </c>
      <c r="J58" s="339">
        <v>8850</v>
      </c>
      <c r="K58" s="339">
        <v>55965</v>
      </c>
      <c r="L58" s="339">
        <v>2952</v>
      </c>
    </row>
    <row r="59" spans="1:12" x14ac:dyDescent="0.2">
      <c r="A59" s="338">
        <v>50</v>
      </c>
      <c r="B59" s="242" t="s">
        <v>187</v>
      </c>
      <c r="C59" s="243" t="s">
        <v>188</v>
      </c>
      <c r="D59" s="334">
        <f t="shared" si="2"/>
        <v>11336</v>
      </c>
      <c r="E59" s="334">
        <f t="shared" si="3"/>
        <v>0</v>
      </c>
      <c r="F59" s="334">
        <v>0</v>
      </c>
      <c r="G59" s="334">
        <v>0</v>
      </c>
      <c r="H59" s="334">
        <f t="shared" si="4"/>
        <v>11336</v>
      </c>
      <c r="I59" s="339">
        <v>2036</v>
      </c>
      <c r="J59" s="339">
        <v>3241</v>
      </c>
      <c r="K59" s="339">
        <v>6059</v>
      </c>
      <c r="L59" s="339">
        <v>0</v>
      </c>
    </row>
    <row r="60" spans="1:12" x14ac:dyDescent="0.2">
      <c r="A60" s="338">
        <v>51</v>
      </c>
      <c r="B60" s="242" t="s">
        <v>189</v>
      </c>
      <c r="C60" s="243" t="s">
        <v>190</v>
      </c>
      <c r="D60" s="334">
        <f t="shared" si="2"/>
        <v>0</v>
      </c>
      <c r="E60" s="334">
        <f t="shared" si="3"/>
        <v>0</v>
      </c>
      <c r="F60" s="334">
        <v>0</v>
      </c>
      <c r="G60" s="334">
        <v>0</v>
      </c>
      <c r="H60" s="334">
        <f t="shared" si="4"/>
        <v>0</v>
      </c>
      <c r="I60" s="339">
        <v>0</v>
      </c>
      <c r="J60" s="339">
        <v>0</v>
      </c>
      <c r="K60" s="339">
        <v>0</v>
      </c>
      <c r="L60" s="339">
        <v>0</v>
      </c>
    </row>
    <row r="61" spans="1:12" ht="24" x14ac:dyDescent="0.2">
      <c r="A61" s="338">
        <v>52</v>
      </c>
      <c r="B61" s="242" t="s">
        <v>191</v>
      </c>
      <c r="C61" s="243" t="s">
        <v>192</v>
      </c>
      <c r="D61" s="334">
        <f t="shared" si="2"/>
        <v>0</v>
      </c>
      <c r="E61" s="334">
        <f t="shared" si="3"/>
        <v>0</v>
      </c>
      <c r="F61" s="334">
        <v>0</v>
      </c>
      <c r="G61" s="334">
        <v>0</v>
      </c>
      <c r="H61" s="334">
        <f t="shared" si="4"/>
        <v>0</v>
      </c>
      <c r="I61" s="339">
        <v>0</v>
      </c>
      <c r="J61" s="339">
        <v>0</v>
      </c>
      <c r="K61" s="339">
        <v>0</v>
      </c>
      <c r="L61" s="339">
        <v>0</v>
      </c>
    </row>
    <row r="62" spans="1:12" ht="24" x14ac:dyDescent="0.2">
      <c r="A62" s="338">
        <v>53</v>
      </c>
      <c r="B62" s="242" t="s">
        <v>22</v>
      </c>
      <c r="C62" s="243" t="s">
        <v>23</v>
      </c>
      <c r="D62" s="334">
        <f t="shared" si="2"/>
        <v>70500</v>
      </c>
      <c r="E62" s="334">
        <f t="shared" si="3"/>
        <v>0</v>
      </c>
      <c r="F62" s="334">
        <v>0</v>
      </c>
      <c r="G62" s="334">
        <v>0</v>
      </c>
      <c r="H62" s="334">
        <f t="shared" si="4"/>
        <v>70500</v>
      </c>
      <c r="I62" s="339">
        <v>3460</v>
      </c>
      <c r="J62" s="339">
        <v>0</v>
      </c>
      <c r="K62" s="339">
        <v>67040</v>
      </c>
      <c r="L62" s="339">
        <v>0</v>
      </c>
    </row>
    <row r="63" spans="1:12" ht="24" x14ac:dyDescent="0.2">
      <c r="A63" s="338">
        <v>54</v>
      </c>
      <c r="B63" s="247" t="s">
        <v>24</v>
      </c>
      <c r="C63" s="243" t="s">
        <v>25</v>
      </c>
      <c r="D63" s="334">
        <f t="shared" si="2"/>
        <v>48267</v>
      </c>
      <c r="E63" s="334">
        <f t="shared" si="3"/>
        <v>0</v>
      </c>
      <c r="F63" s="334">
        <v>0</v>
      </c>
      <c r="G63" s="334">
        <v>0</v>
      </c>
      <c r="H63" s="334">
        <f t="shared" si="4"/>
        <v>48267</v>
      </c>
      <c r="I63" s="339">
        <v>2760</v>
      </c>
      <c r="J63" s="339">
        <v>0</v>
      </c>
      <c r="K63" s="339">
        <v>45507</v>
      </c>
      <c r="L63" s="339">
        <v>0</v>
      </c>
    </row>
    <row r="64" spans="1:12" ht="24" x14ac:dyDescent="0.2">
      <c r="A64" s="338">
        <v>55</v>
      </c>
      <c r="B64" s="245" t="s">
        <v>193</v>
      </c>
      <c r="C64" s="243" t="s">
        <v>194</v>
      </c>
      <c r="D64" s="334">
        <f t="shared" si="2"/>
        <v>70272</v>
      </c>
      <c r="E64" s="334">
        <f t="shared" si="3"/>
        <v>0</v>
      </c>
      <c r="F64" s="334">
        <v>0</v>
      </c>
      <c r="G64" s="334">
        <v>0</v>
      </c>
      <c r="H64" s="334">
        <f t="shared" si="4"/>
        <v>70272</v>
      </c>
      <c r="I64" s="339">
        <v>500</v>
      </c>
      <c r="J64" s="339">
        <v>100</v>
      </c>
      <c r="K64" s="339">
        <v>69672</v>
      </c>
      <c r="L64" s="339">
        <v>0</v>
      </c>
    </row>
    <row r="65" spans="1:12" ht="24" x14ac:dyDescent="0.2">
      <c r="A65" s="338">
        <v>56</v>
      </c>
      <c r="B65" s="247" t="s">
        <v>26</v>
      </c>
      <c r="C65" s="243" t="s">
        <v>27</v>
      </c>
      <c r="D65" s="334">
        <f t="shared" si="2"/>
        <v>111291</v>
      </c>
      <c r="E65" s="334">
        <f t="shared" si="3"/>
        <v>150</v>
      </c>
      <c r="F65" s="334">
        <v>150</v>
      </c>
      <c r="G65" s="334">
        <v>0</v>
      </c>
      <c r="H65" s="334">
        <f t="shared" si="4"/>
        <v>102193</v>
      </c>
      <c r="I65" s="339">
        <v>8115</v>
      </c>
      <c r="J65" s="339">
        <v>0</v>
      </c>
      <c r="K65" s="339">
        <v>94078</v>
      </c>
      <c r="L65" s="339">
        <v>8948</v>
      </c>
    </row>
    <row r="66" spans="1:12" ht="24" x14ac:dyDescent="0.2">
      <c r="A66" s="338">
        <v>57</v>
      </c>
      <c r="B66" s="242" t="s">
        <v>28</v>
      </c>
      <c r="C66" s="243" t="s">
        <v>195</v>
      </c>
      <c r="D66" s="334">
        <f t="shared" si="2"/>
        <v>47575</v>
      </c>
      <c r="E66" s="334">
        <f t="shared" si="3"/>
        <v>0</v>
      </c>
      <c r="F66" s="334">
        <v>0</v>
      </c>
      <c r="G66" s="334">
        <v>0</v>
      </c>
      <c r="H66" s="334">
        <f t="shared" si="4"/>
        <v>47575</v>
      </c>
      <c r="I66" s="339">
        <v>8500</v>
      </c>
      <c r="J66" s="339">
        <v>1500</v>
      </c>
      <c r="K66" s="339">
        <v>37575</v>
      </c>
      <c r="L66" s="339">
        <v>0</v>
      </c>
    </row>
    <row r="67" spans="1:12" ht="36" x14ac:dyDescent="0.2">
      <c r="A67" s="338">
        <v>58</v>
      </c>
      <c r="B67" s="245" t="s">
        <v>196</v>
      </c>
      <c r="C67" s="243" t="s">
        <v>197</v>
      </c>
      <c r="D67" s="334">
        <f t="shared" si="2"/>
        <v>0</v>
      </c>
      <c r="E67" s="334">
        <f t="shared" si="3"/>
        <v>0</v>
      </c>
      <c r="F67" s="334">
        <v>0</v>
      </c>
      <c r="G67" s="334">
        <v>0</v>
      </c>
      <c r="H67" s="334">
        <f t="shared" si="4"/>
        <v>0</v>
      </c>
      <c r="I67" s="339">
        <v>0</v>
      </c>
      <c r="J67" s="339">
        <v>0</v>
      </c>
      <c r="K67" s="339">
        <v>0</v>
      </c>
      <c r="L67" s="339">
        <v>0</v>
      </c>
    </row>
    <row r="68" spans="1:12" ht="36" x14ac:dyDescent="0.2">
      <c r="A68" s="338">
        <v>59</v>
      </c>
      <c r="B68" s="245" t="s">
        <v>198</v>
      </c>
      <c r="C68" s="243" t="s">
        <v>199</v>
      </c>
      <c r="D68" s="334">
        <f t="shared" si="2"/>
        <v>0</v>
      </c>
      <c r="E68" s="334">
        <f t="shared" si="3"/>
        <v>0</v>
      </c>
      <c r="F68" s="334">
        <v>0</v>
      </c>
      <c r="G68" s="334">
        <v>0</v>
      </c>
      <c r="H68" s="334">
        <f t="shared" si="4"/>
        <v>0</v>
      </c>
      <c r="I68" s="339">
        <v>0</v>
      </c>
      <c r="J68" s="339">
        <v>0</v>
      </c>
      <c r="K68" s="339">
        <v>0</v>
      </c>
      <c r="L68" s="339">
        <v>0</v>
      </c>
    </row>
    <row r="69" spans="1:12" x14ac:dyDescent="0.2">
      <c r="A69" s="338">
        <v>60</v>
      </c>
      <c r="B69" s="247" t="s">
        <v>62</v>
      </c>
      <c r="C69" s="243" t="s">
        <v>200</v>
      </c>
      <c r="D69" s="334">
        <f t="shared" si="2"/>
        <v>11500</v>
      </c>
      <c r="E69" s="334">
        <f t="shared" si="3"/>
        <v>0</v>
      </c>
      <c r="F69" s="334">
        <v>0</v>
      </c>
      <c r="G69" s="334">
        <v>0</v>
      </c>
      <c r="H69" s="334">
        <f t="shared" si="4"/>
        <v>11500</v>
      </c>
      <c r="I69" s="339">
        <v>2298</v>
      </c>
      <c r="J69" s="339">
        <v>0</v>
      </c>
      <c r="K69" s="339">
        <v>9202</v>
      </c>
      <c r="L69" s="339">
        <v>0</v>
      </c>
    </row>
    <row r="70" spans="1:12" x14ac:dyDescent="0.2">
      <c r="A70" s="338">
        <v>61</v>
      </c>
      <c r="B70" s="247" t="s">
        <v>64</v>
      </c>
      <c r="C70" s="243" t="s">
        <v>201</v>
      </c>
      <c r="D70" s="334">
        <f t="shared" si="2"/>
        <v>15275</v>
      </c>
      <c r="E70" s="334">
        <f t="shared" si="3"/>
        <v>0</v>
      </c>
      <c r="F70" s="334">
        <v>0</v>
      </c>
      <c r="G70" s="334">
        <v>0</v>
      </c>
      <c r="H70" s="334">
        <f t="shared" si="4"/>
        <v>5000</v>
      </c>
      <c r="I70" s="339">
        <v>1336</v>
      </c>
      <c r="J70" s="339">
        <v>0</v>
      </c>
      <c r="K70" s="339">
        <v>3664</v>
      </c>
      <c r="L70" s="339">
        <v>10275</v>
      </c>
    </row>
    <row r="71" spans="1:12" x14ac:dyDescent="0.2">
      <c r="A71" s="338">
        <v>62</v>
      </c>
      <c r="B71" s="247" t="s">
        <v>66</v>
      </c>
      <c r="C71" s="243" t="s">
        <v>202</v>
      </c>
      <c r="D71" s="334">
        <f t="shared" si="2"/>
        <v>11844</v>
      </c>
      <c r="E71" s="334">
        <f t="shared" si="3"/>
        <v>0</v>
      </c>
      <c r="F71" s="334">
        <v>0</v>
      </c>
      <c r="G71" s="334">
        <v>0</v>
      </c>
      <c r="H71" s="334">
        <f t="shared" si="4"/>
        <v>11844</v>
      </c>
      <c r="I71" s="339">
        <v>8274</v>
      </c>
      <c r="J71" s="339">
        <v>0</v>
      </c>
      <c r="K71" s="339">
        <v>3570</v>
      </c>
      <c r="L71" s="339">
        <v>0</v>
      </c>
    </row>
    <row r="72" spans="1:12" ht="24" x14ac:dyDescent="0.2">
      <c r="A72" s="338">
        <v>63</v>
      </c>
      <c r="B72" s="247" t="s">
        <v>203</v>
      </c>
      <c r="C72" s="243" t="s">
        <v>204</v>
      </c>
      <c r="D72" s="334">
        <f t="shared" si="2"/>
        <v>300</v>
      </c>
      <c r="E72" s="334">
        <f t="shared" si="3"/>
        <v>0</v>
      </c>
      <c r="F72" s="334">
        <v>0</v>
      </c>
      <c r="G72" s="334">
        <v>0</v>
      </c>
      <c r="H72" s="334">
        <f>I72+J72+K72</f>
        <v>300</v>
      </c>
      <c r="I72" s="339">
        <v>0</v>
      </c>
      <c r="J72" s="339">
        <v>300</v>
      </c>
      <c r="K72" s="339">
        <v>0</v>
      </c>
      <c r="L72" s="339">
        <v>0</v>
      </c>
    </row>
    <row r="73" spans="1:12" ht="24" x14ac:dyDescent="0.2">
      <c r="A73" s="338">
        <v>64</v>
      </c>
      <c r="B73" s="245" t="s">
        <v>205</v>
      </c>
      <c r="C73" s="243" t="s">
        <v>206</v>
      </c>
      <c r="D73" s="334">
        <f t="shared" si="2"/>
        <v>100</v>
      </c>
      <c r="E73" s="334">
        <f t="shared" si="3"/>
        <v>0</v>
      </c>
      <c r="F73" s="334">
        <v>0</v>
      </c>
      <c r="G73" s="334">
        <v>0</v>
      </c>
      <c r="H73" s="334">
        <f t="shared" ref="H73:H136" si="5">I73+J73+K73</f>
        <v>100</v>
      </c>
      <c r="I73" s="339">
        <v>0</v>
      </c>
      <c r="J73" s="339">
        <v>100</v>
      </c>
      <c r="K73" s="339">
        <v>0</v>
      </c>
      <c r="L73" s="339">
        <v>0</v>
      </c>
    </row>
    <row r="74" spans="1:12" ht="24" x14ac:dyDescent="0.2">
      <c r="A74" s="338">
        <v>65</v>
      </c>
      <c r="B74" s="247" t="s">
        <v>207</v>
      </c>
      <c r="C74" s="243" t="s">
        <v>208</v>
      </c>
      <c r="D74" s="334">
        <f t="shared" si="2"/>
        <v>50</v>
      </c>
      <c r="E74" s="334">
        <f t="shared" si="3"/>
        <v>0</v>
      </c>
      <c r="F74" s="334">
        <v>0</v>
      </c>
      <c r="G74" s="334">
        <v>0</v>
      </c>
      <c r="H74" s="334">
        <f t="shared" si="5"/>
        <v>50</v>
      </c>
      <c r="I74" s="339">
        <v>0</v>
      </c>
      <c r="J74" s="339">
        <v>50</v>
      </c>
      <c r="K74" s="339">
        <v>0</v>
      </c>
      <c r="L74" s="339">
        <v>0</v>
      </c>
    </row>
    <row r="75" spans="1:12" ht="24" x14ac:dyDescent="0.2">
      <c r="A75" s="338">
        <v>66</v>
      </c>
      <c r="B75" s="247" t="s">
        <v>209</v>
      </c>
      <c r="C75" s="243" t="s">
        <v>210</v>
      </c>
      <c r="D75" s="334">
        <f t="shared" ref="D75:D138" si="6">E75+H75+L75</f>
        <v>290</v>
      </c>
      <c r="E75" s="334">
        <f t="shared" ref="E75:E138" si="7">F75+G75</f>
        <v>0</v>
      </c>
      <c r="F75" s="334">
        <v>0</v>
      </c>
      <c r="G75" s="334">
        <v>0</v>
      </c>
      <c r="H75" s="334">
        <f t="shared" si="5"/>
        <v>290</v>
      </c>
      <c r="I75" s="339">
        <v>0</v>
      </c>
      <c r="J75" s="339">
        <v>290</v>
      </c>
      <c r="K75" s="339">
        <v>0</v>
      </c>
      <c r="L75" s="339">
        <v>0</v>
      </c>
    </row>
    <row r="76" spans="1:12" ht="24" x14ac:dyDescent="0.2">
      <c r="A76" s="338">
        <v>67</v>
      </c>
      <c r="B76" s="245" t="s">
        <v>211</v>
      </c>
      <c r="C76" s="243" t="s">
        <v>212</v>
      </c>
      <c r="D76" s="334">
        <f t="shared" si="6"/>
        <v>1600</v>
      </c>
      <c r="E76" s="334">
        <f t="shared" si="7"/>
        <v>0</v>
      </c>
      <c r="F76" s="334">
        <v>0</v>
      </c>
      <c r="G76" s="334">
        <v>0</v>
      </c>
      <c r="H76" s="334">
        <f t="shared" si="5"/>
        <v>1600</v>
      </c>
      <c r="I76" s="339">
        <v>0</v>
      </c>
      <c r="J76" s="339">
        <v>1600</v>
      </c>
      <c r="K76" s="339">
        <v>0</v>
      </c>
      <c r="L76" s="339">
        <v>0</v>
      </c>
    </row>
    <row r="77" spans="1:12" ht="24" x14ac:dyDescent="0.2">
      <c r="A77" s="338">
        <v>68</v>
      </c>
      <c r="B77" s="245" t="s">
        <v>213</v>
      </c>
      <c r="C77" s="243" t="s">
        <v>214</v>
      </c>
      <c r="D77" s="334">
        <f t="shared" si="6"/>
        <v>144</v>
      </c>
      <c r="E77" s="334">
        <f t="shared" si="7"/>
        <v>0</v>
      </c>
      <c r="F77" s="334">
        <v>0</v>
      </c>
      <c r="G77" s="334">
        <v>0</v>
      </c>
      <c r="H77" s="334">
        <f t="shared" si="5"/>
        <v>144</v>
      </c>
      <c r="I77" s="339">
        <v>0</v>
      </c>
      <c r="J77" s="339">
        <v>144</v>
      </c>
      <c r="K77" s="339">
        <v>0</v>
      </c>
      <c r="L77" s="339">
        <v>0</v>
      </c>
    </row>
    <row r="78" spans="1:12" ht="24" x14ac:dyDescent="0.2">
      <c r="A78" s="338">
        <v>69</v>
      </c>
      <c r="B78" s="245" t="s">
        <v>215</v>
      </c>
      <c r="C78" s="243" t="s">
        <v>216</v>
      </c>
      <c r="D78" s="334">
        <f t="shared" si="6"/>
        <v>0</v>
      </c>
      <c r="E78" s="334">
        <f t="shared" si="7"/>
        <v>0</v>
      </c>
      <c r="F78" s="334">
        <v>0</v>
      </c>
      <c r="G78" s="334">
        <v>0</v>
      </c>
      <c r="H78" s="334">
        <f t="shared" si="5"/>
        <v>0</v>
      </c>
      <c r="I78" s="339">
        <v>0</v>
      </c>
      <c r="J78" s="339">
        <v>0</v>
      </c>
      <c r="K78" s="339">
        <v>0</v>
      </c>
      <c r="L78" s="339">
        <v>0</v>
      </c>
    </row>
    <row r="79" spans="1:12" ht="24" x14ac:dyDescent="0.2">
      <c r="A79" s="338">
        <v>70</v>
      </c>
      <c r="B79" s="242" t="s">
        <v>217</v>
      </c>
      <c r="C79" s="243" t="s">
        <v>218</v>
      </c>
      <c r="D79" s="334">
        <f t="shared" si="6"/>
        <v>67437</v>
      </c>
      <c r="E79" s="334">
        <f t="shared" si="7"/>
        <v>0</v>
      </c>
      <c r="F79" s="334">
        <v>0</v>
      </c>
      <c r="G79" s="334">
        <v>0</v>
      </c>
      <c r="H79" s="334">
        <f t="shared" si="5"/>
        <v>56400</v>
      </c>
      <c r="I79" s="339">
        <v>5950</v>
      </c>
      <c r="J79" s="339">
        <v>3550</v>
      </c>
      <c r="K79" s="339">
        <v>46900</v>
      </c>
      <c r="L79" s="339">
        <v>11037</v>
      </c>
    </row>
    <row r="80" spans="1:12" x14ac:dyDescent="0.2">
      <c r="A80" s="338">
        <v>71</v>
      </c>
      <c r="B80" s="245" t="s">
        <v>50</v>
      </c>
      <c r="C80" s="243" t="s">
        <v>219</v>
      </c>
      <c r="D80" s="334">
        <f t="shared" si="6"/>
        <v>40000</v>
      </c>
      <c r="E80" s="334">
        <f t="shared" si="7"/>
        <v>0</v>
      </c>
      <c r="F80" s="334">
        <v>0</v>
      </c>
      <c r="G80" s="334">
        <v>0</v>
      </c>
      <c r="H80" s="334">
        <f t="shared" si="5"/>
        <v>40000</v>
      </c>
      <c r="I80" s="339">
        <v>20600</v>
      </c>
      <c r="J80" s="339">
        <v>0</v>
      </c>
      <c r="K80" s="339">
        <v>19400</v>
      </c>
      <c r="L80" s="339">
        <v>0</v>
      </c>
    </row>
    <row r="81" spans="1:12" x14ac:dyDescent="0.2">
      <c r="A81" s="338">
        <v>72</v>
      </c>
      <c r="B81" s="242" t="s">
        <v>52</v>
      </c>
      <c r="C81" s="243" t="s">
        <v>220</v>
      </c>
      <c r="D81" s="334">
        <f t="shared" si="6"/>
        <v>24320</v>
      </c>
      <c r="E81" s="334">
        <f t="shared" si="7"/>
        <v>0</v>
      </c>
      <c r="F81" s="334">
        <v>0</v>
      </c>
      <c r="G81" s="334">
        <v>0</v>
      </c>
      <c r="H81" s="334">
        <f t="shared" si="5"/>
        <v>15500</v>
      </c>
      <c r="I81" s="339">
        <v>3565</v>
      </c>
      <c r="J81" s="339">
        <v>2950</v>
      </c>
      <c r="K81" s="339">
        <v>8985</v>
      </c>
      <c r="L81" s="339">
        <v>8820</v>
      </c>
    </row>
    <row r="82" spans="1:12" x14ac:dyDescent="0.2">
      <c r="A82" s="338">
        <v>73</v>
      </c>
      <c r="B82" s="245" t="s">
        <v>44</v>
      </c>
      <c r="C82" s="243" t="s">
        <v>221</v>
      </c>
      <c r="D82" s="334">
        <f t="shared" si="6"/>
        <v>5000</v>
      </c>
      <c r="E82" s="334">
        <f t="shared" si="7"/>
        <v>0</v>
      </c>
      <c r="F82" s="334">
        <v>0</v>
      </c>
      <c r="G82" s="334">
        <v>0</v>
      </c>
      <c r="H82" s="334">
        <f t="shared" si="5"/>
        <v>5000</v>
      </c>
      <c r="I82" s="339">
        <v>601</v>
      </c>
      <c r="J82" s="339">
        <v>491</v>
      </c>
      <c r="K82" s="339">
        <v>3908</v>
      </c>
      <c r="L82" s="339">
        <v>0</v>
      </c>
    </row>
    <row r="83" spans="1:12" x14ac:dyDescent="0.2">
      <c r="A83" s="338">
        <v>74</v>
      </c>
      <c r="B83" s="245" t="s">
        <v>54</v>
      </c>
      <c r="C83" s="243" t="s">
        <v>222</v>
      </c>
      <c r="D83" s="334">
        <f t="shared" si="6"/>
        <v>39700</v>
      </c>
      <c r="E83" s="334">
        <f t="shared" si="7"/>
        <v>0</v>
      </c>
      <c r="F83" s="334">
        <v>0</v>
      </c>
      <c r="G83" s="334">
        <v>0</v>
      </c>
      <c r="H83" s="334">
        <f t="shared" si="5"/>
        <v>39700</v>
      </c>
      <c r="I83" s="339">
        <v>12286</v>
      </c>
      <c r="J83" s="339">
        <v>0</v>
      </c>
      <c r="K83" s="339">
        <v>27414</v>
      </c>
      <c r="L83" s="339">
        <v>0</v>
      </c>
    </row>
    <row r="84" spans="1:12" x14ac:dyDescent="0.2">
      <c r="A84" s="338">
        <v>75</v>
      </c>
      <c r="B84" s="245" t="s">
        <v>36</v>
      </c>
      <c r="C84" s="243" t="s">
        <v>37</v>
      </c>
      <c r="D84" s="334">
        <f t="shared" si="6"/>
        <v>58837</v>
      </c>
      <c r="E84" s="334">
        <f t="shared" si="7"/>
        <v>0</v>
      </c>
      <c r="F84" s="334">
        <v>0</v>
      </c>
      <c r="G84" s="334">
        <v>0</v>
      </c>
      <c r="H84" s="334">
        <f t="shared" si="5"/>
        <v>52000</v>
      </c>
      <c r="I84" s="339">
        <v>2340</v>
      </c>
      <c r="J84" s="339">
        <v>0</v>
      </c>
      <c r="K84" s="339">
        <v>49660</v>
      </c>
      <c r="L84" s="339">
        <v>6837</v>
      </c>
    </row>
    <row r="85" spans="1:12" x14ac:dyDescent="0.2">
      <c r="A85" s="338">
        <v>76</v>
      </c>
      <c r="B85" s="245" t="s">
        <v>48</v>
      </c>
      <c r="C85" s="243" t="s">
        <v>223</v>
      </c>
      <c r="D85" s="334">
        <f t="shared" si="6"/>
        <v>61440</v>
      </c>
      <c r="E85" s="334">
        <f t="shared" si="7"/>
        <v>0</v>
      </c>
      <c r="F85" s="334">
        <v>0</v>
      </c>
      <c r="G85" s="334">
        <v>0</v>
      </c>
      <c r="H85" s="334">
        <f t="shared" si="5"/>
        <v>23000</v>
      </c>
      <c r="I85" s="339">
        <v>6820</v>
      </c>
      <c r="J85" s="339">
        <v>1000</v>
      </c>
      <c r="K85" s="339">
        <v>15180</v>
      </c>
      <c r="L85" s="339">
        <v>38440</v>
      </c>
    </row>
    <row r="86" spans="1:12" x14ac:dyDescent="0.2">
      <c r="A86" s="338">
        <v>77</v>
      </c>
      <c r="B86" s="245" t="s">
        <v>224</v>
      </c>
      <c r="C86" s="243" t="s">
        <v>225</v>
      </c>
      <c r="D86" s="334">
        <f t="shared" si="6"/>
        <v>30483</v>
      </c>
      <c r="E86" s="334">
        <f t="shared" si="7"/>
        <v>30483</v>
      </c>
      <c r="F86" s="334">
        <v>2845</v>
      </c>
      <c r="G86" s="334">
        <v>27638</v>
      </c>
      <c r="H86" s="334">
        <f t="shared" si="5"/>
        <v>0</v>
      </c>
      <c r="I86" s="339">
        <v>0</v>
      </c>
      <c r="J86" s="339">
        <v>0</v>
      </c>
      <c r="K86" s="339">
        <v>0</v>
      </c>
      <c r="L86" s="339">
        <v>0</v>
      </c>
    </row>
    <row r="87" spans="1:12" x14ac:dyDescent="0.2">
      <c r="A87" s="338">
        <v>78</v>
      </c>
      <c r="B87" s="247" t="s">
        <v>226</v>
      </c>
      <c r="C87" s="243" t="s">
        <v>227</v>
      </c>
      <c r="D87" s="334">
        <f t="shared" si="6"/>
        <v>0</v>
      </c>
      <c r="E87" s="334">
        <f t="shared" si="7"/>
        <v>0</v>
      </c>
      <c r="F87" s="334">
        <v>0</v>
      </c>
      <c r="G87" s="334">
        <v>0</v>
      </c>
      <c r="H87" s="334">
        <f t="shared" si="5"/>
        <v>0</v>
      </c>
      <c r="I87" s="339">
        <v>0</v>
      </c>
      <c r="J87" s="339">
        <v>0</v>
      </c>
      <c r="K87" s="339">
        <v>0</v>
      </c>
      <c r="L87" s="339">
        <v>0</v>
      </c>
    </row>
    <row r="88" spans="1:12" ht="24" x14ac:dyDescent="0.2">
      <c r="A88" s="1024">
        <v>79</v>
      </c>
      <c r="B88" s="1027" t="s">
        <v>228</v>
      </c>
      <c r="C88" s="343" t="s">
        <v>229</v>
      </c>
      <c r="D88" s="334">
        <f t="shared" si="6"/>
        <v>2000</v>
      </c>
      <c r="E88" s="334">
        <f t="shared" si="7"/>
        <v>0</v>
      </c>
      <c r="F88" s="334">
        <v>0</v>
      </c>
      <c r="G88" s="334">
        <v>0</v>
      </c>
      <c r="H88" s="334">
        <f t="shared" si="5"/>
        <v>2000</v>
      </c>
      <c r="I88" s="339">
        <v>0</v>
      </c>
      <c r="J88" s="339">
        <v>0</v>
      </c>
      <c r="K88" s="339">
        <v>2000</v>
      </c>
      <c r="L88" s="339">
        <v>0</v>
      </c>
    </row>
    <row r="89" spans="1:12" ht="48" x14ac:dyDescent="0.2">
      <c r="A89" s="1025"/>
      <c r="B89" s="1028"/>
      <c r="C89" s="243" t="s">
        <v>230</v>
      </c>
      <c r="D89" s="334">
        <f t="shared" si="6"/>
        <v>2000</v>
      </c>
      <c r="E89" s="334">
        <f t="shared" si="7"/>
        <v>0</v>
      </c>
      <c r="F89" s="334">
        <v>0</v>
      </c>
      <c r="G89" s="334">
        <v>0</v>
      </c>
      <c r="H89" s="334">
        <f t="shared" si="5"/>
        <v>2000</v>
      </c>
      <c r="I89" s="339">
        <v>0</v>
      </c>
      <c r="J89" s="339">
        <v>0</v>
      </c>
      <c r="K89" s="339">
        <v>2000</v>
      </c>
      <c r="L89" s="339">
        <v>0</v>
      </c>
    </row>
    <row r="90" spans="1:12" ht="24" x14ac:dyDescent="0.2">
      <c r="A90" s="1025"/>
      <c r="B90" s="1028"/>
      <c r="C90" s="243" t="s">
        <v>231</v>
      </c>
      <c r="D90" s="334">
        <f t="shared" si="6"/>
        <v>0</v>
      </c>
      <c r="E90" s="334">
        <f t="shared" si="7"/>
        <v>0</v>
      </c>
      <c r="F90" s="334">
        <v>0</v>
      </c>
      <c r="G90" s="334">
        <v>0</v>
      </c>
      <c r="H90" s="334">
        <f t="shared" si="5"/>
        <v>0</v>
      </c>
      <c r="I90" s="339">
        <v>0</v>
      </c>
      <c r="J90" s="339">
        <v>0</v>
      </c>
      <c r="K90" s="339">
        <v>0</v>
      </c>
      <c r="L90" s="339">
        <v>0</v>
      </c>
    </row>
    <row r="91" spans="1:12" ht="48" x14ac:dyDescent="0.2">
      <c r="A91" s="1026"/>
      <c r="B91" s="1029"/>
      <c r="C91" s="344" t="s">
        <v>232</v>
      </c>
      <c r="D91" s="334">
        <f t="shared" si="6"/>
        <v>0</v>
      </c>
      <c r="E91" s="334">
        <f t="shared" si="7"/>
        <v>0</v>
      </c>
      <c r="F91" s="334">
        <v>0</v>
      </c>
      <c r="G91" s="334">
        <v>0</v>
      </c>
      <c r="H91" s="334">
        <f t="shared" si="5"/>
        <v>0</v>
      </c>
      <c r="I91" s="339">
        <v>0</v>
      </c>
      <c r="J91" s="339">
        <v>0</v>
      </c>
      <c r="K91" s="339">
        <v>0</v>
      </c>
      <c r="L91" s="339">
        <v>0</v>
      </c>
    </row>
    <row r="92" spans="1:12" ht="24" x14ac:dyDescent="0.2">
      <c r="A92" s="338">
        <v>80</v>
      </c>
      <c r="B92" s="247" t="s">
        <v>233</v>
      </c>
      <c r="C92" s="243" t="s">
        <v>234</v>
      </c>
      <c r="D92" s="334">
        <f t="shared" si="6"/>
        <v>0</v>
      </c>
      <c r="E92" s="334">
        <f t="shared" si="7"/>
        <v>0</v>
      </c>
      <c r="F92" s="334">
        <v>0</v>
      </c>
      <c r="G92" s="334">
        <v>0</v>
      </c>
      <c r="H92" s="334">
        <f t="shared" si="5"/>
        <v>0</v>
      </c>
      <c r="I92" s="339">
        <v>0</v>
      </c>
      <c r="J92" s="339">
        <v>0</v>
      </c>
      <c r="K92" s="339">
        <v>0</v>
      </c>
      <c r="L92" s="339">
        <v>0</v>
      </c>
    </row>
    <row r="93" spans="1:12" x14ac:dyDescent="0.2">
      <c r="A93" s="338">
        <v>81</v>
      </c>
      <c r="B93" s="247" t="s">
        <v>235</v>
      </c>
      <c r="C93" s="243" t="s">
        <v>236</v>
      </c>
      <c r="D93" s="334">
        <f t="shared" si="6"/>
        <v>3578</v>
      </c>
      <c r="E93" s="334">
        <f t="shared" si="7"/>
        <v>0</v>
      </c>
      <c r="F93" s="334">
        <v>0</v>
      </c>
      <c r="G93" s="334">
        <v>0</v>
      </c>
      <c r="H93" s="334">
        <f t="shared" si="5"/>
        <v>3578</v>
      </c>
      <c r="I93" s="339">
        <v>200</v>
      </c>
      <c r="J93" s="339">
        <v>100</v>
      </c>
      <c r="K93" s="339">
        <v>3278</v>
      </c>
      <c r="L93" s="339">
        <v>0</v>
      </c>
    </row>
    <row r="94" spans="1:12" x14ac:dyDescent="0.2">
      <c r="A94" s="338">
        <v>82</v>
      </c>
      <c r="B94" s="242" t="s">
        <v>74</v>
      </c>
      <c r="C94" s="243" t="s">
        <v>237</v>
      </c>
      <c r="D94" s="334">
        <f t="shared" si="6"/>
        <v>5000</v>
      </c>
      <c r="E94" s="334">
        <f t="shared" si="7"/>
        <v>0</v>
      </c>
      <c r="F94" s="334">
        <v>0</v>
      </c>
      <c r="G94" s="334">
        <v>0</v>
      </c>
      <c r="H94" s="334">
        <f t="shared" si="5"/>
        <v>5000</v>
      </c>
      <c r="I94" s="339">
        <v>535</v>
      </c>
      <c r="J94" s="339">
        <v>356</v>
      </c>
      <c r="K94" s="339">
        <v>4109</v>
      </c>
      <c r="L94" s="339">
        <v>0</v>
      </c>
    </row>
    <row r="95" spans="1:12" x14ac:dyDescent="0.2">
      <c r="A95" s="338">
        <v>83</v>
      </c>
      <c r="B95" s="247" t="s">
        <v>38</v>
      </c>
      <c r="C95" s="243" t="s">
        <v>39</v>
      </c>
      <c r="D95" s="334">
        <f t="shared" si="6"/>
        <v>8900</v>
      </c>
      <c r="E95" s="334">
        <f t="shared" si="7"/>
        <v>0</v>
      </c>
      <c r="F95" s="334">
        <v>0</v>
      </c>
      <c r="G95" s="334">
        <v>0</v>
      </c>
      <c r="H95" s="334">
        <f t="shared" si="5"/>
        <v>8900</v>
      </c>
      <c r="I95" s="339">
        <v>1850</v>
      </c>
      <c r="J95" s="339">
        <v>850</v>
      </c>
      <c r="K95" s="339">
        <v>6200</v>
      </c>
      <c r="L95" s="339">
        <v>0</v>
      </c>
    </row>
    <row r="96" spans="1:12" x14ac:dyDescent="0.2">
      <c r="A96" s="338">
        <v>84</v>
      </c>
      <c r="B96" s="242" t="s">
        <v>40</v>
      </c>
      <c r="C96" s="243" t="s">
        <v>41</v>
      </c>
      <c r="D96" s="334">
        <f t="shared" si="6"/>
        <v>9563</v>
      </c>
      <c r="E96" s="334">
        <f t="shared" si="7"/>
        <v>0</v>
      </c>
      <c r="F96" s="334">
        <v>0</v>
      </c>
      <c r="G96" s="334">
        <v>0</v>
      </c>
      <c r="H96" s="334">
        <f t="shared" si="5"/>
        <v>9563</v>
      </c>
      <c r="I96" s="339">
        <v>1146</v>
      </c>
      <c r="J96" s="339">
        <v>132</v>
      </c>
      <c r="K96" s="339">
        <v>8285</v>
      </c>
      <c r="L96" s="339">
        <v>0</v>
      </c>
    </row>
    <row r="97" spans="1:12" x14ac:dyDescent="0.2">
      <c r="A97" s="338">
        <v>85</v>
      </c>
      <c r="B97" s="242" t="s">
        <v>238</v>
      </c>
      <c r="C97" s="243" t="s">
        <v>239</v>
      </c>
      <c r="D97" s="334">
        <f t="shared" si="6"/>
        <v>26750</v>
      </c>
      <c r="E97" s="334">
        <f t="shared" si="7"/>
        <v>0</v>
      </c>
      <c r="F97" s="334">
        <v>0</v>
      </c>
      <c r="G97" s="334">
        <v>0</v>
      </c>
      <c r="H97" s="334">
        <f t="shared" si="5"/>
        <v>26750</v>
      </c>
      <c r="I97" s="339">
        <v>3807</v>
      </c>
      <c r="J97" s="339">
        <v>1989</v>
      </c>
      <c r="K97" s="339">
        <v>20954</v>
      </c>
      <c r="L97" s="339">
        <v>0</v>
      </c>
    </row>
    <row r="98" spans="1:12" x14ac:dyDescent="0.2">
      <c r="A98" s="338">
        <v>86</v>
      </c>
      <c r="B98" s="247" t="s">
        <v>240</v>
      </c>
      <c r="C98" s="243" t="s">
        <v>241</v>
      </c>
      <c r="D98" s="334">
        <f t="shared" si="6"/>
        <v>10440</v>
      </c>
      <c r="E98" s="334">
        <f t="shared" si="7"/>
        <v>0</v>
      </c>
      <c r="F98" s="334">
        <v>0</v>
      </c>
      <c r="G98" s="334">
        <v>0</v>
      </c>
      <c r="H98" s="334">
        <f t="shared" si="5"/>
        <v>10440</v>
      </c>
      <c r="I98" s="339">
        <v>1400</v>
      </c>
      <c r="J98" s="339">
        <v>700</v>
      </c>
      <c r="K98" s="339">
        <v>8340</v>
      </c>
      <c r="L98" s="339">
        <v>0</v>
      </c>
    </row>
    <row r="99" spans="1:12" x14ac:dyDescent="0.2">
      <c r="A99" s="338">
        <v>87</v>
      </c>
      <c r="B99" s="247" t="s">
        <v>88</v>
      </c>
      <c r="C99" s="243" t="s">
        <v>89</v>
      </c>
      <c r="D99" s="334">
        <f t="shared" si="6"/>
        <v>11540</v>
      </c>
      <c r="E99" s="334">
        <f t="shared" si="7"/>
        <v>0</v>
      </c>
      <c r="F99" s="334">
        <v>0</v>
      </c>
      <c r="G99" s="334">
        <v>0</v>
      </c>
      <c r="H99" s="334">
        <f t="shared" si="5"/>
        <v>11540</v>
      </c>
      <c r="I99" s="339">
        <v>3275</v>
      </c>
      <c r="J99" s="339">
        <v>1165</v>
      </c>
      <c r="K99" s="339">
        <v>7100</v>
      </c>
      <c r="L99" s="339">
        <v>0</v>
      </c>
    </row>
    <row r="100" spans="1:12" x14ac:dyDescent="0.2">
      <c r="A100" s="338">
        <v>88</v>
      </c>
      <c r="B100" s="245" t="s">
        <v>242</v>
      </c>
      <c r="C100" s="243" t="s">
        <v>243</v>
      </c>
      <c r="D100" s="334">
        <f t="shared" si="6"/>
        <v>39600</v>
      </c>
      <c r="E100" s="334">
        <f t="shared" si="7"/>
        <v>0</v>
      </c>
      <c r="F100" s="334">
        <v>0</v>
      </c>
      <c r="G100" s="334">
        <v>0</v>
      </c>
      <c r="H100" s="334">
        <f t="shared" si="5"/>
        <v>39600</v>
      </c>
      <c r="I100" s="339">
        <v>1545</v>
      </c>
      <c r="J100" s="339">
        <v>2100</v>
      </c>
      <c r="K100" s="339">
        <v>35955</v>
      </c>
      <c r="L100" s="339">
        <v>0</v>
      </c>
    </row>
    <row r="101" spans="1:12" x14ac:dyDescent="0.2">
      <c r="A101" s="338">
        <v>89</v>
      </c>
      <c r="B101" s="245" t="s">
        <v>244</v>
      </c>
      <c r="C101" s="243" t="s">
        <v>245</v>
      </c>
      <c r="D101" s="334">
        <f t="shared" si="6"/>
        <v>35034</v>
      </c>
      <c r="E101" s="334">
        <f t="shared" si="7"/>
        <v>0</v>
      </c>
      <c r="F101" s="334">
        <v>0</v>
      </c>
      <c r="G101" s="334">
        <v>0</v>
      </c>
      <c r="H101" s="334">
        <f t="shared" si="5"/>
        <v>35034</v>
      </c>
      <c r="I101" s="339">
        <v>7141</v>
      </c>
      <c r="J101" s="339">
        <v>1500</v>
      </c>
      <c r="K101" s="339">
        <v>26393</v>
      </c>
      <c r="L101" s="339">
        <v>0</v>
      </c>
    </row>
    <row r="102" spans="1:12" x14ac:dyDescent="0.2">
      <c r="A102" s="338">
        <v>90</v>
      </c>
      <c r="B102" s="242" t="s">
        <v>246</v>
      </c>
      <c r="C102" s="243" t="s">
        <v>247</v>
      </c>
      <c r="D102" s="334">
        <f t="shared" si="6"/>
        <v>9740</v>
      </c>
      <c r="E102" s="334">
        <f t="shared" si="7"/>
        <v>0</v>
      </c>
      <c r="F102" s="334">
        <v>0</v>
      </c>
      <c r="G102" s="334">
        <v>0</v>
      </c>
      <c r="H102" s="334">
        <f t="shared" si="5"/>
        <v>9740</v>
      </c>
      <c r="I102" s="339">
        <v>1540</v>
      </c>
      <c r="J102" s="339">
        <v>4370</v>
      </c>
      <c r="K102" s="339">
        <v>3830</v>
      </c>
      <c r="L102" s="339">
        <v>0</v>
      </c>
    </row>
    <row r="103" spans="1:12" x14ac:dyDescent="0.2">
      <c r="A103" s="338">
        <v>91</v>
      </c>
      <c r="B103" s="245" t="s">
        <v>248</v>
      </c>
      <c r="C103" s="243" t="s">
        <v>249</v>
      </c>
      <c r="D103" s="334">
        <f t="shared" si="6"/>
        <v>13534</v>
      </c>
      <c r="E103" s="334">
        <f t="shared" si="7"/>
        <v>0</v>
      </c>
      <c r="F103" s="334">
        <v>0</v>
      </c>
      <c r="G103" s="334">
        <v>0</v>
      </c>
      <c r="H103" s="334">
        <f t="shared" si="5"/>
        <v>13534</v>
      </c>
      <c r="I103" s="339">
        <v>2250</v>
      </c>
      <c r="J103" s="339">
        <v>620</v>
      </c>
      <c r="K103" s="339">
        <v>10664</v>
      </c>
      <c r="L103" s="339">
        <v>0</v>
      </c>
    </row>
    <row r="104" spans="1:12" x14ac:dyDescent="0.2">
      <c r="A104" s="338">
        <v>92</v>
      </c>
      <c r="B104" s="245" t="s">
        <v>250</v>
      </c>
      <c r="C104" s="243" t="s">
        <v>251</v>
      </c>
      <c r="D104" s="334">
        <f t="shared" si="6"/>
        <v>10200</v>
      </c>
      <c r="E104" s="334">
        <f t="shared" si="7"/>
        <v>0</v>
      </c>
      <c r="F104" s="334">
        <v>0</v>
      </c>
      <c r="G104" s="334">
        <v>0</v>
      </c>
      <c r="H104" s="334">
        <f t="shared" si="5"/>
        <v>10200</v>
      </c>
      <c r="I104" s="339">
        <v>1794</v>
      </c>
      <c r="J104" s="339">
        <v>777</v>
      </c>
      <c r="K104" s="339">
        <v>7629</v>
      </c>
      <c r="L104" s="339">
        <v>0</v>
      </c>
    </row>
    <row r="105" spans="1:12" x14ac:dyDescent="0.2">
      <c r="A105" s="338">
        <v>93</v>
      </c>
      <c r="B105" s="247" t="s">
        <v>32</v>
      </c>
      <c r="C105" s="243" t="s">
        <v>33</v>
      </c>
      <c r="D105" s="334">
        <f t="shared" si="6"/>
        <v>24664</v>
      </c>
      <c r="E105" s="334">
        <f t="shared" si="7"/>
        <v>0</v>
      </c>
      <c r="F105" s="334">
        <v>0</v>
      </c>
      <c r="G105" s="334">
        <v>0</v>
      </c>
      <c r="H105" s="334">
        <f t="shared" si="5"/>
        <v>18529</v>
      </c>
      <c r="I105" s="339">
        <v>2569</v>
      </c>
      <c r="J105" s="339">
        <v>300</v>
      </c>
      <c r="K105" s="339">
        <v>15660</v>
      </c>
      <c r="L105" s="339">
        <v>6135</v>
      </c>
    </row>
    <row r="106" spans="1:12" x14ac:dyDescent="0.2">
      <c r="A106" s="338">
        <v>94</v>
      </c>
      <c r="B106" s="242" t="s">
        <v>252</v>
      </c>
      <c r="C106" s="243" t="s">
        <v>253</v>
      </c>
      <c r="D106" s="334">
        <f t="shared" si="6"/>
        <v>10316</v>
      </c>
      <c r="E106" s="334">
        <f t="shared" si="7"/>
        <v>0</v>
      </c>
      <c r="F106" s="334">
        <v>0</v>
      </c>
      <c r="G106" s="334">
        <v>0</v>
      </c>
      <c r="H106" s="334">
        <f t="shared" si="5"/>
        <v>10316</v>
      </c>
      <c r="I106" s="339">
        <v>2710</v>
      </c>
      <c r="J106" s="339">
        <v>2095</v>
      </c>
      <c r="K106" s="339">
        <v>5511</v>
      </c>
      <c r="L106" s="339">
        <v>0</v>
      </c>
    </row>
    <row r="107" spans="1:12" x14ac:dyDescent="0.2">
      <c r="A107" s="338">
        <v>95</v>
      </c>
      <c r="B107" s="242" t="s">
        <v>254</v>
      </c>
      <c r="C107" s="243" t="s">
        <v>255</v>
      </c>
      <c r="D107" s="334">
        <f t="shared" si="6"/>
        <v>11286</v>
      </c>
      <c r="E107" s="334">
        <f t="shared" si="7"/>
        <v>0</v>
      </c>
      <c r="F107" s="334">
        <v>0</v>
      </c>
      <c r="G107" s="334">
        <v>0</v>
      </c>
      <c r="H107" s="334">
        <f t="shared" si="5"/>
        <v>11286</v>
      </c>
      <c r="I107" s="339">
        <v>1630</v>
      </c>
      <c r="J107" s="339">
        <v>915</v>
      </c>
      <c r="K107" s="339">
        <v>8741</v>
      </c>
      <c r="L107" s="339">
        <v>0</v>
      </c>
    </row>
    <row r="108" spans="1:12" x14ac:dyDescent="0.2">
      <c r="A108" s="338">
        <v>96</v>
      </c>
      <c r="B108" s="245" t="s">
        <v>256</v>
      </c>
      <c r="C108" s="243" t="s">
        <v>257</v>
      </c>
      <c r="D108" s="334">
        <f t="shared" si="6"/>
        <v>25359</v>
      </c>
      <c r="E108" s="334">
        <f t="shared" si="7"/>
        <v>0</v>
      </c>
      <c r="F108" s="334">
        <v>0</v>
      </c>
      <c r="G108" s="334">
        <v>0</v>
      </c>
      <c r="H108" s="334">
        <f t="shared" si="5"/>
        <v>25359</v>
      </c>
      <c r="I108" s="339">
        <v>820</v>
      </c>
      <c r="J108" s="339">
        <v>1719</v>
      </c>
      <c r="K108" s="339">
        <v>22820</v>
      </c>
      <c r="L108" s="339">
        <v>0</v>
      </c>
    </row>
    <row r="109" spans="1:12" x14ac:dyDescent="0.2">
      <c r="A109" s="338">
        <v>97</v>
      </c>
      <c r="B109" s="247" t="s">
        <v>76</v>
      </c>
      <c r="C109" s="243" t="s">
        <v>77</v>
      </c>
      <c r="D109" s="334">
        <f t="shared" si="6"/>
        <v>5473</v>
      </c>
      <c r="E109" s="334">
        <f t="shared" si="7"/>
        <v>0</v>
      </c>
      <c r="F109" s="334">
        <v>0</v>
      </c>
      <c r="G109" s="334">
        <v>0</v>
      </c>
      <c r="H109" s="334">
        <f t="shared" si="5"/>
        <v>5473</v>
      </c>
      <c r="I109" s="339">
        <v>1530</v>
      </c>
      <c r="J109" s="339">
        <v>600</v>
      </c>
      <c r="K109" s="339">
        <v>3343</v>
      </c>
      <c r="L109" s="339">
        <v>0</v>
      </c>
    </row>
    <row r="110" spans="1:12" x14ac:dyDescent="0.2">
      <c r="A110" s="338">
        <v>98</v>
      </c>
      <c r="B110" s="245" t="s">
        <v>258</v>
      </c>
      <c r="C110" s="243" t="s">
        <v>259</v>
      </c>
      <c r="D110" s="334">
        <f t="shared" si="6"/>
        <v>0</v>
      </c>
      <c r="E110" s="334">
        <f t="shared" si="7"/>
        <v>0</v>
      </c>
      <c r="F110" s="334">
        <v>0</v>
      </c>
      <c r="G110" s="334">
        <v>0</v>
      </c>
      <c r="H110" s="334">
        <f t="shared" si="5"/>
        <v>0</v>
      </c>
      <c r="I110" s="339">
        <v>0</v>
      </c>
      <c r="J110" s="339">
        <v>0</v>
      </c>
      <c r="K110" s="339">
        <v>0</v>
      </c>
      <c r="L110" s="339">
        <v>0</v>
      </c>
    </row>
    <row r="111" spans="1:12" x14ac:dyDescent="0.2">
      <c r="A111" s="338">
        <v>99</v>
      </c>
      <c r="B111" s="245" t="s">
        <v>260</v>
      </c>
      <c r="C111" s="243" t="s">
        <v>261</v>
      </c>
      <c r="D111" s="334">
        <f t="shared" si="6"/>
        <v>0</v>
      </c>
      <c r="E111" s="334">
        <f t="shared" si="7"/>
        <v>0</v>
      </c>
      <c r="F111" s="334">
        <v>0</v>
      </c>
      <c r="G111" s="334">
        <v>0</v>
      </c>
      <c r="H111" s="334">
        <f t="shared" si="5"/>
        <v>0</v>
      </c>
      <c r="I111" s="339">
        <v>0</v>
      </c>
      <c r="J111" s="339">
        <v>0</v>
      </c>
      <c r="K111" s="339">
        <v>0</v>
      </c>
      <c r="L111" s="339">
        <v>0</v>
      </c>
    </row>
    <row r="112" spans="1:12" x14ac:dyDescent="0.2">
      <c r="A112" s="338">
        <v>100</v>
      </c>
      <c r="B112" s="242" t="s">
        <v>264</v>
      </c>
      <c r="C112" s="243" t="s">
        <v>265</v>
      </c>
      <c r="D112" s="334">
        <f t="shared" si="6"/>
        <v>0</v>
      </c>
      <c r="E112" s="334">
        <f t="shared" si="7"/>
        <v>0</v>
      </c>
      <c r="F112" s="334">
        <v>0</v>
      </c>
      <c r="G112" s="334">
        <v>0</v>
      </c>
      <c r="H112" s="334">
        <f t="shared" si="5"/>
        <v>0</v>
      </c>
      <c r="I112" s="339">
        <v>0</v>
      </c>
      <c r="J112" s="339">
        <v>0</v>
      </c>
      <c r="K112" s="339">
        <v>0</v>
      </c>
      <c r="L112" s="339">
        <v>0</v>
      </c>
    </row>
    <row r="113" spans="1:12" x14ac:dyDescent="0.2">
      <c r="A113" s="338">
        <v>101</v>
      </c>
      <c r="B113" s="242" t="s">
        <v>266</v>
      </c>
      <c r="C113" s="243" t="s">
        <v>267</v>
      </c>
      <c r="D113" s="334">
        <f t="shared" si="6"/>
        <v>0</v>
      </c>
      <c r="E113" s="334">
        <f t="shared" si="7"/>
        <v>0</v>
      </c>
      <c r="F113" s="334">
        <v>0</v>
      </c>
      <c r="G113" s="334">
        <v>0</v>
      </c>
      <c r="H113" s="334">
        <f t="shared" si="5"/>
        <v>0</v>
      </c>
      <c r="I113" s="339">
        <v>0</v>
      </c>
      <c r="J113" s="339">
        <v>0</v>
      </c>
      <c r="K113" s="339">
        <v>0</v>
      </c>
      <c r="L113" s="339">
        <v>0</v>
      </c>
    </row>
    <row r="114" spans="1:12" ht="24" x14ac:dyDescent="0.2">
      <c r="A114" s="338">
        <v>102</v>
      </c>
      <c r="B114" s="242" t="s">
        <v>268</v>
      </c>
      <c r="C114" s="243" t="s">
        <v>269</v>
      </c>
      <c r="D114" s="334">
        <f t="shared" si="6"/>
        <v>0</v>
      </c>
      <c r="E114" s="334">
        <f t="shared" si="7"/>
        <v>0</v>
      </c>
      <c r="F114" s="334">
        <v>0</v>
      </c>
      <c r="G114" s="334">
        <v>0</v>
      </c>
      <c r="H114" s="334">
        <f t="shared" si="5"/>
        <v>0</v>
      </c>
      <c r="I114" s="339">
        <v>0</v>
      </c>
      <c r="J114" s="339">
        <v>0</v>
      </c>
      <c r="K114" s="339">
        <v>0</v>
      </c>
      <c r="L114" s="339">
        <v>0</v>
      </c>
    </row>
    <row r="115" spans="1:12" x14ac:dyDescent="0.2">
      <c r="A115" s="338">
        <v>103</v>
      </c>
      <c r="B115" s="242" t="s">
        <v>270</v>
      </c>
      <c r="C115" s="243" t="s">
        <v>271</v>
      </c>
      <c r="D115" s="334">
        <f t="shared" si="6"/>
        <v>0</v>
      </c>
      <c r="E115" s="334">
        <f t="shared" si="7"/>
        <v>0</v>
      </c>
      <c r="F115" s="334">
        <v>0</v>
      </c>
      <c r="G115" s="334">
        <v>0</v>
      </c>
      <c r="H115" s="334">
        <f t="shared" si="5"/>
        <v>0</v>
      </c>
      <c r="I115" s="339">
        <v>0</v>
      </c>
      <c r="J115" s="339">
        <v>0</v>
      </c>
      <c r="K115" s="339">
        <v>0</v>
      </c>
      <c r="L115" s="339">
        <v>0</v>
      </c>
    </row>
    <row r="116" spans="1:12" x14ac:dyDescent="0.2">
      <c r="A116" s="338">
        <v>104</v>
      </c>
      <c r="B116" s="242" t="s">
        <v>272</v>
      </c>
      <c r="C116" s="243" t="s">
        <v>273</v>
      </c>
      <c r="D116" s="334">
        <f t="shared" si="6"/>
        <v>0</v>
      </c>
      <c r="E116" s="334">
        <f t="shared" si="7"/>
        <v>0</v>
      </c>
      <c r="F116" s="334">
        <v>0</v>
      </c>
      <c r="G116" s="334">
        <v>0</v>
      </c>
      <c r="H116" s="334">
        <f t="shared" si="5"/>
        <v>0</v>
      </c>
      <c r="I116" s="339">
        <v>0</v>
      </c>
      <c r="J116" s="339">
        <v>0</v>
      </c>
      <c r="K116" s="339">
        <v>0</v>
      </c>
      <c r="L116" s="339">
        <v>0</v>
      </c>
    </row>
    <row r="117" spans="1:12" x14ac:dyDescent="0.2">
      <c r="A117" s="338">
        <v>105</v>
      </c>
      <c r="B117" s="345" t="s">
        <v>274</v>
      </c>
      <c r="C117" s="342" t="s">
        <v>275</v>
      </c>
      <c r="D117" s="334">
        <f t="shared" si="6"/>
        <v>0</v>
      </c>
      <c r="E117" s="334">
        <f t="shared" si="7"/>
        <v>0</v>
      </c>
      <c r="F117" s="334">
        <v>0</v>
      </c>
      <c r="G117" s="334">
        <v>0</v>
      </c>
      <c r="H117" s="334">
        <f t="shared" si="5"/>
        <v>0</v>
      </c>
      <c r="I117" s="339">
        <v>0</v>
      </c>
      <c r="J117" s="339">
        <v>0</v>
      </c>
      <c r="K117" s="339">
        <v>0</v>
      </c>
      <c r="L117" s="339">
        <v>0</v>
      </c>
    </row>
    <row r="118" spans="1:12" x14ac:dyDescent="0.2">
      <c r="A118" s="338">
        <v>106</v>
      </c>
      <c r="B118" s="247" t="s">
        <v>276</v>
      </c>
      <c r="C118" s="243" t="s">
        <v>277</v>
      </c>
      <c r="D118" s="334">
        <f t="shared" si="6"/>
        <v>0</v>
      </c>
      <c r="E118" s="334">
        <f t="shared" si="7"/>
        <v>0</v>
      </c>
      <c r="F118" s="334">
        <v>0</v>
      </c>
      <c r="G118" s="334">
        <v>0</v>
      </c>
      <c r="H118" s="334">
        <f t="shared" si="5"/>
        <v>0</v>
      </c>
      <c r="I118" s="339">
        <v>0</v>
      </c>
      <c r="J118" s="339">
        <v>0</v>
      </c>
      <c r="K118" s="339">
        <v>0</v>
      </c>
      <c r="L118" s="339">
        <v>0</v>
      </c>
    </row>
    <row r="119" spans="1:12" x14ac:dyDescent="0.2">
      <c r="A119" s="338">
        <v>107</v>
      </c>
      <c r="B119" s="242" t="s">
        <v>278</v>
      </c>
      <c r="C119" s="243" t="s">
        <v>279</v>
      </c>
      <c r="D119" s="334">
        <f t="shared" si="6"/>
        <v>0</v>
      </c>
      <c r="E119" s="334">
        <f t="shared" si="7"/>
        <v>0</v>
      </c>
      <c r="F119" s="334">
        <v>0</v>
      </c>
      <c r="G119" s="334">
        <v>0</v>
      </c>
      <c r="H119" s="334">
        <f t="shared" si="5"/>
        <v>0</v>
      </c>
      <c r="I119" s="339">
        <v>0</v>
      </c>
      <c r="J119" s="339">
        <v>0</v>
      </c>
      <c r="K119" s="339">
        <v>0</v>
      </c>
      <c r="L119" s="339">
        <v>0</v>
      </c>
    </row>
    <row r="120" spans="1:12" ht="24" x14ac:dyDescent="0.2">
      <c r="A120" s="338">
        <v>108</v>
      </c>
      <c r="B120" s="245" t="s">
        <v>280</v>
      </c>
      <c r="C120" s="346" t="s">
        <v>281</v>
      </c>
      <c r="D120" s="334">
        <f t="shared" si="6"/>
        <v>0</v>
      </c>
      <c r="E120" s="334">
        <f t="shared" si="7"/>
        <v>0</v>
      </c>
      <c r="F120" s="334">
        <v>0</v>
      </c>
      <c r="G120" s="334">
        <v>0</v>
      </c>
      <c r="H120" s="334">
        <f t="shared" si="5"/>
        <v>0</v>
      </c>
      <c r="I120" s="339">
        <v>0</v>
      </c>
      <c r="J120" s="339">
        <v>0</v>
      </c>
      <c r="K120" s="339">
        <v>0</v>
      </c>
      <c r="L120" s="339">
        <v>0</v>
      </c>
    </row>
    <row r="121" spans="1:12" x14ac:dyDescent="0.2">
      <c r="A121" s="338">
        <v>109</v>
      </c>
      <c r="B121" s="242" t="s">
        <v>282</v>
      </c>
      <c r="C121" s="243" t="s">
        <v>283</v>
      </c>
      <c r="D121" s="334">
        <f t="shared" si="6"/>
        <v>0</v>
      </c>
      <c r="E121" s="334">
        <f t="shared" si="7"/>
        <v>0</v>
      </c>
      <c r="F121" s="334">
        <v>0</v>
      </c>
      <c r="G121" s="334">
        <v>0</v>
      </c>
      <c r="H121" s="334">
        <f t="shared" si="5"/>
        <v>0</v>
      </c>
      <c r="I121" s="339">
        <v>0</v>
      </c>
      <c r="J121" s="339">
        <v>0</v>
      </c>
      <c r="K121" s="339">
        <v>0</v>
      </c>
      <c r="L121" s="339">
        <v>0</v>
      </c>
    </row>
    <row r="122" spans="1:12" x14ac:dyDescent="0.2">
      <c r="A122" s="338">
        <v>110</v>
      </c>
      <c r="B122" s="247" t="s">
        <v>284</v>
      </c>
      <c r="C122" s="243" t="s">
        <v>285</v>
      </c>
      <c r="D122" s="334">
        <f t="shared" si="6"/>
        <v>0</v>
      </c>
      <c r="E122" s="334">
        <f t="shared" si="7"/>
        <v>0</v>
      </c>
      <c r="F122" s="334">
        <v>0</v>
      </c>
      <c r="G122" s="334">
        <v>0</v>
      </c>
      <c r="H122" s="334">
        <f t="shared" si="5"/>
        <v>0</v>
      </c>
      <c r="I122" s="339">
        <v>0</v>
      </c>
      <c r="J122" s="339">
        <v>0</v>
      </c>
      <c r="K122" s="339">
        <v>0</v>
      </c>
      <c r="L122" s="339">
        <v>0</v>
      </c>
    </row>
    <row r="123" spans="1:12" x14ac:dyDescent="0.2">
      <c r="A123" s="338">
        <v>111</v>
      </c>
      <c r="B123" s="247" t="s">
        <v>286</v>
      </c>
      <c r="C123" s="243" t="s">
        <v>287</v>
      </c>
      <c r="D123" s="334">
        <f t="shared" si="6"/>
        <v>0</v>
      </c>
      <c r="E123" s="334">
        <f t="shared" si="7"/>
        <v>0</v>
      </c>
      <c r="F123" s="334">
        <v>0</v>
      </c>
      <c r="G123" s="334">
        <v>0</v>
      </c>
      <c r="H123" s="334">
        <f t="shared" si="5"/>
        <v>0</v>
      </c>
      <c r="I123" s="339">
        <v>0</v>
      </c>
      <c r="J123" s="339">
        <v>0</v>
      </c>
      <c r="K123" s="339">
        <v>0</v>
      </c>
      <c r="L123" s="339">
        <v>0</v>
      </c>
    </row>
    <row r="124" spans="1:12" x14ac:dyDescent="0.2">
      <c r="A124" s="338">
        <v>112</v>
      </c>
      <c r="B124" s="247" t="s">
        <v>288</v>
      </c>
      <c r="C124" s="243" t="s">
        <v>289</v>
      </c>
      <c r="D124" s="334">
        <f t="shared" si="6"/>
        <v>0</v>
      </c>
      <c r="E124" s="334">
        <f t="shared" si="7"/>
        <v>0</v>
      </c>
      <c r="F124" s="334">
        <v>0</v>
      </c>
      <c r="G124" s="334">
        <v>0</v>
      </c>
      <c r="H124" s="334">
        <f t="shared" si="5"/>
        <v>0</v>
      </c>
      <c r="I124" s="339">
        <v>0</v>
      </c>
      <c r="J124" s="339">
        <v>0</v>
      </c>
      <c r="K124" s="339">
        <v>0</v>
      </c>
      <c r="L124" s="339">
        <v>0</v>
      </c>
    </row>
    <row r="125" spans="1:12" x14ac:dyDescent="0.2">
      <c r="A125" s="338">
        <v>113</v>
      </c>
      <c r="B125" s="247" t="s">
        <v>290</v>
      </c>
      <c r="C125" s="239" t="s">
        <v>754</v>
      </c>
      <c r="D125" s="334">
        <f t="shared" si="6"/>
        <v>0</v>
      </c>
      <c r="E125" s="334">
        <f t="shared" si="7"/>
        <v>0</v>
      </c>
      <c r="F125" s="334">
        <v>0</v>
      </c>
      <c r="G125" s="334">
        <v>0</v>
      </c>
      <c r="H125" s="334">
        <f t="shared" si="5"/>
        <v>0</v>
      </c>
      <c r="I125" s="339">
        <v>0</v>
      </c>
      <c r="J125" s="339">
        <v>0</v>
      </c>
      <c r="K125" s="339">
        <v>0</v>
      </c>
      <c r="L125" s="339">
        <v>0</v>
      </c>
    </row>
    <row r="126" spans="1:12" x14ac:dyDescent="0.2">
      <c r="A126" s="338">
        <v>114</v>
      </c>
      <c r="B126" s="242" t="s">
        <v>292</v>
      </c>
      <c r="C126" s="243" t="s">
        <v>293</v>
      </c>
      <c r="D126" s="334">
        <f t="shared" si="6"/>
        <v>0</v>
      </c>
      <c r="E126" s="334">
        <f t="shared" si="7"/>
        <v>0</v>
      </c>
      <c r="F126" s="334">
        <v>0</v>
      </c>
      <c r="G126" s="334">
        <v>0</v>
      </c>
      <c r="H126" s="334">
        <f t="shared" si="5"/>
        <v>0</v>
      </c>
      <c r="I126" s="339">
        <v>0</v>
      </c>
      <c r="J126" s="339">
        <v>0</v>
      </c>
      <c r="K126" s="339">
        <v>0</v>
      </c>
      <c r="L126" s="339">
        <v>0</v>
      </c>
    </row>
    <row r="127" spans="1:12" ht="24" x14ac:dyDescent="0.2">
      <c r="A127" s="338">
        <v>115</v>
      </c>
      <c r="B127" s="242" t="s">
        <v>294</v>
      </c>
      <c r="C127" s="340" t="s">
        <v>295</v>
      </c>
      <c r="D127" s="334">
        <f t="shared" si="6"/>
        <v>0</v>
      </c>
      <c r="E127" s="334">
        <f t="shared" si="7"/>
        <v>0</v>
      </c>
      <c r="F127" s="334">
        <v>0</v>
      </c>
      <c r="G127" s="334">
        <v>0</v>
      </c>
      <c r="H127" s="334">
        <f t="shared" si="5"/>
        <v>0</v>
      </c>
      <c r="I127" s="339">
        <v>0</v>
      </c>
      <c r="J127" s="339">
        <v>0</v>
      </c>
      <c r="K127" s="339">
        <v>0</v>
      </c>
      <c r="L127" s="339">
        <v>0</v>
      </c>
    </row>
    <row r="128" spans="1:12" x14ac:dyDescent="0.2">
      <c r="A128" s="338">
        <v>116</v>
      </c>
      <c r="B128" s="242" t="s">
        <v>296</v>
      </c>
      <c r="C128" s="243" t="s">
        <v>297</v>
      </c>
      <c r="D128" s="334">
        <f t="shared" si="6"/>
        <v>0</v>
      </c>
      <c r="E128" s="334">
        <f t="shared" si="7"/>
        <v>0</v>
      </c>
      <c r="F128" s="334">
        <v>0</v>
      </c>
      <c r="G128" s="334">
        <v>0</v>
      </c>
      <c r="H128" s="334">
        <f t="shared" si="5"/>
        <v>0</v>
      </c>
      <c r="I128" s="339">
        <v>0</v>
      </c>
      <c r="J128" s="339">
        <v>0</v>
      </c>
      <c r="K128" s="339">
        <v>0</v>
      </c>
      <c r="L128" s="339">
        <v>0</v>
      </c>
    </row>
    <row r="129" spans="1:12" x14ac:dyDescent="0.2">
      <c r="A129" s="338">
        <v>117</v>
      </c>
      <c r="B129" s="242" t="s">
        <v>70</v>
      </c>
      <c r="C129" s="243" t="s">
        <v>298</v>
      </c>
      <c r="D129" s="334">
        <f t="shared" si="6"/>
        <v>0</v>
      </c>
      <c r="E129" s="334">
        <f t="shared" si="7"/>
        <v>0</v>
      </c>
      <c r="F129" s="334">
        <v>0</v>
      </c>
      <c r="G129" s="334">
        <v>0</v>
      </c>
      <c r="H129" s="334">
        <f t="shared" si="5"/>
        <v>0</v>
      </c>
      <c r="I129" s="339">
        <v>0</v>
      </c>
      <c r="J129" s="339">
        <v>0</v>
      </c>
      <c r="K129" s="339">
        <v>0</v>
      </c>
      <c r="L129" s="339">
        <v>0</v>
      </c>
    </row>
    <row r="130" spans="1:12" x14ac:dyDescent="0.2">
      <c r="A130" s="338">
        <v>118</v>
      </c>
      <c r="B130" s="242" t="s">
        <v>72</v>
      </c>
      <c r="C130" s="243" t="s">
        <v>73</v>
      </c>
      <c r="D130" s="334">
        <f t="shared" si="6"/>
        <v>0</v>
      </c>
      <c r="E130" s="334">
        <f t="shared" si="7"/>
        <v>0</v>
      </c>
      <c r="F130" s="334">
        <v>0</v>
      </c>
      <c r="G130" s="334">
        <v>0</v>
      </c>
      <c r="H130" s="334">
        <f t="shared" si="5"/>
        <v>0</v>
      </c>
      <c r="I130" s="339">
        <v>0</v>
      </c>
      <c r="J130" s="339">
        <v>0</v>
      </c>
      <c r="K130" s="339">
        <v>0</v>
      </c>
      <c r="L130" s="339">
        <v>0</v>
      </c>
    </row>
    <row r="131" spans="1:12" x14ac:dyDescent="0.2">
      <c r="A131" s="338">
        <v>119</v>
      </c>
      <c r="B131" s="245" t="s">
        <v>34</v>
      </c>
      <c r="C131" s="243" t="s">
        <v>35</v>
      </c>
      <c r="D131" s="334">
        <f t="shared" si="6"/>
        <v>0</v>
      </c>
      <c r="E131" s="334">
        <f t="shared" si="7"/>
        <v>0</v>
      </c>
      <c r="F131" s="334">
        <v>0</v>
      </c>
      <c r="G131" s="334">
        <v>0</v>
      </c>
      <c r="H131" s="334">
        <f t="shared" si="5"/>
        <v>0</v>
      </c>
      <c r="I131" s="339">
        <v>0</v>
      </c>
      <c r="J131" s="339">
        <v>0</v>
      </c>
      <c r="K131" s="339">
        <v>0</v>
      </c>
      <c r="L131" s="339">
        <v>0</v>
      </c>
    </row>
    <row r="132" spans="1:12" x14ac:dyDescent="0.2">
      <c r="A132" s="338">
        <v>120</v>
      </c>
      <c r="B132" s="245" t="s">
        <v>299</v>
      </c>
      <c r="C132" s="243" t="s">
        <v>300</v>
      </c>
      <c r="D132" s="334">
        <f t="shared" si="6"/>
        <v>11800</v>
      </c>
      <c r="E132" s="334">
        <f t="shared" si="7"/>
        <v>11800</v>
      </c>
      <c r="F132" s="334">
        <v>0</v>
      </c>
      <c r="G132" s="334">
        <v>11800</v>
      </c>
      <c r="H132" s="334">
        <f t="shared" si="5"/>
        <v>0</v>
      </c>
      <c r="I132" s="339">
        <v>0</v>
      </c>
      <c r="J132" s="339">
        <v>0</v>
      </c>
      <c r="K132" s="339">
        <v>0</v>
      </c>
      <c r="L132" s="339">
        <v>0</v>
      </c>
    </row>
    <row r="133" spans="1:12" x14ac:dyDescent="0.2">
      <c r="A133" s="338">
        <v>121</v>
      </c>
      <c r="B133" s="245" t="s">
        <v>301</v>
      </c>
      <c r="C133" s="243" t="s">
        <v>302</v>
      </c>
      <c r="D133" s="334">
        <f t="shared" si="6"/>
        <v>24130</v>
      </c>
      <c r="E133" s="334">
        <f t="shared" si="7"/>
        <v>24130</v>
      </c>
      <c r="F133" s="334">
        <v>0</v>
      </c>
      <c r="G133" s="334">
        <v>24130</v>
      </c>
      <c r="H133" s="334">
        <f t="shared" si="5"/>
        <v>0</v>
      </c>
      <c r="I133" s="339">
        <v>0</v>
      </c>
      <c r="J133" s="339">
        <v>0</v>
      </c>
      <c r="K133" s="339">
        <v>0</v>
      </c>
      <c r="L133" s="339">
        <v>0</v>
      </c>
    </row>
    <row r="134" spans="1:12" x14ac:dyDescent="0.2">
      <c r="A134" s="338">
        <v>122</v>
      </c>
      <c r="B134" s="242" t="s">
        <v>303</v>
      </c>
      <c r="C134" s="243" t="s">
        <v>304</v>
      </c>
      <c r="D134" s="334">
        <f t="shared" si="6"/>
        <v>0</v>
      </c>
      <c r="E134" s="334">
        <f t="shared" si="7"/>
        <v>0</v>
      </c>
      <c r="F134" s="334">
        <v>0</v>
      </c>
      <c r="G134" s="334">
        <v>0</v>
      </c>
      <c r="H134" s="334">
        <f t="shared" si="5"/>
        <v>0</v>
      </c>
      <c r="I134" s="339">
        <v>0</v>
      </c>
      <c r="J134" s="339">
        <v>0</v>
      </c>
      <c r="K134" s="339">
        <v>0</v>
      </c>
      <c r="L134" s="339">
        <v>0</v>
      </c>
    </row>
    <row r="135" spans="1:12" x14ac:dyDescent="0.2">
      <c r="A135" s="338">
        <v>123</v>
      </c>
      <c r="B135" s="242" t="s">
        <v>16</v>
      </c>
      <c r="C135" s="243" t="s">
        <v>17</v>
      </c>
      <c r="D135" s="334">
        <f t="shared" si="6"/>
        <v>9962</v>
      </c>
      <c r="E135" s="334">
        <f t="shared" si="7"/>
        <v>0</v>
      </c>
      <c r="F135" s="334">
        <v>0</v>
      </c>
      <c r="G135" s="334">
        <v>0</v>
      </c>
      <c r="H135" s="334">
        <f t="shared" si="5"/>
        <v>0</v>
      </c>
      <c r="I135" s="339">
        <v>0</v>
      </c>
      <c r="J135" s="339">
        <v>0</v>
      </c>
      <c r="K135" s="339">
        <v>0</v>
      </c>
      <c r="L135" s="339">
        <v>9962</v>
      </c>
    </row>
    <row r="136" spans="1:12" x14ac:dyDescent="0.2">
      <c r="A136" s="338">
        <v>124</v>
      </c>
      <c r="B136" s="242" t="s">
        <v>68</v>
      </c>
      <c r="C136" s="243" t="s">
        <v>69</v>
      </c>
      <c r="D136" s="334">
        <f t="shared" si="6"/>
        <v>0</v>
      </c>
      <c r="E136" s="334">
        <f t="shared" si="7"/>
        <v>0</v>
      </c>
      <c r="F136" s="334">
        <v>0</v>
      </c>
      <c r="G136" s="334">
        <v>0</v>
      </c>
      <c r="H136" s="334">
        <f t="shared" si="5"/>
        <v>0</v>
      </c>
      <c r="I136" s="339">
        <v>0</v>
      </c>
      <c r="J136" s="339">
        <v>0</v>
      </c>
      <c r="K136" s="339">
        <v>0</v>
      </c>
      <c r="L136" s="339">
        <v>0</v>
      </c>
    </row>
    <row r="137" spans="1:12" x14ac:dyDescent="0.2">
      <c r="A137" s="338">
        <v>125</v>
      </c>
      <c r="B137" s="245" t="s">
        <v>60</v>
      </c>
      <c r="C137" s="243" t="s">
        <v>305</v>
      </c>
      <c r="D137" s="334">
        <f t="shared" si="6"/>
        <v>5800</v>
      </c>
      <c r="E137" s="334">
        <f t="shared" si="7"/>
        <v>0</v>
      </c>
      <c r="F137" s="334">
        <v>0</v>
      </c>
      <c r="G137" s="334">
        <v>0</v>
      </c>
      <c r="H137" s="334">
        <f t="shared" ref="H137:H146" si="8">I137+J137+K137</f>
        <v>5800</v>
      </c>
      <c r="I137" s="339">
        <v>2680</v>
      </c>
      <c r="J137" s="339">
        <v>0</v>
      </c>
      <c r="K137" s="339">
        <v>3120</v>
      </c>
      <c r="L137" s="339">
        <v>0</v>
      </c>
    </row>
    <row r="138" spans="1:12" x14ac:dyDescent="0.2">
      <c r="A138" s="338">
        <v>126</v>
      </c>
      <c r="B138" s="247" t="s">
        <v>56</v>
      </c>
      <c r="C138" s="243" t="s">
        <v>306</v>
      </c>
      <c r="D138" s="334">
        <f t="shared" si="6"/>
        <v>36861</v>
      </c>
      <c r="E138" s="334">
        <f t="shared" si="7"/>
        <v>0</v>
      </c>
      <c r="F138" s="334">
        <v>0</v>
      </c>
      <c r="G138" s="334">
        <v>0</v>
      </c>
      <c r="H138" s="334">
        <f t="shared" si="8"/>
        <v>36861</v>
      </c>
      <c r="I138" s="339">
        <v>3472</v>
      </c>
      <c r="J138" s="339">
        <v>1122</v>
      </c>
      <c r="K138" s="339">
        <v>32267</v>
      </c>
      <c r="L138" s="339">
        <v>0</v>
      </c>
    </row>
    <row r="139" spans="1:12" x14ac:dyDescent="0.2">
      <c r="A139" s="338">
        <v>127</v>
      </c>
      <c r="B139" s="242" t="s">
        <v>307</v>
      </c>
      <c r="C139" s="243" t="s">
        <v>308</v>
      </c>
      <c r="D139" s="334">
        <f t="shared" ref="D139:D146" si="9">E139+H139+L139</f>
        <v>0</v>
      </c>
      <c r="E139" s="334">
        <f t="shared" ref="E139:E146" si="10">F139+G139</f>
        <v>0</v>
      </c>
      <c r="F139" s="334">
        <v>0</v>
      </c>
      <c r="G139" s="334">
        <v>0</v>
      </c>
      <c r="H139" s="334">
        <f t="shared" si="8"/>
        <v>0</v>
      </c>
      <c r="I139" s="339">
        <v>0</v>
      </c>
      <c r="J139" s="339">
        <v>0</v>
      </c>
      <c r="K139" s="339">
        <v>0</v>
      </c>
      <c r="L139" s="339">
        <v>0</v>
      </c>
    </row>
    <row r="140" spans="1:12" x14ac:dyDescent="0.2">
      <c r="A140" s="338">
        <v>128</v>
      </c>
      <c r="B140" s="245" t="s">
        <v>309</v>
      </c>
      <c r="C140" s="243" t="s">
        <v>310</v>
      </c>
      <c r="D140" s="334">
        <f t="shared" si="9"/>
        <v>0</v>
      </c>
      <c r="E140" s="334">
        <f t="shared" si="10"/>
        <v>0</v>
      </c>
      <c r="F140" s="334">
        <v>0</v>
      </c>
      <c r="G140" s="334">
        <v>0</v>
      </c>
      <c r="H140" s="334">
        <f t="shared" si="8"/>
        <v>0</v>
      </c>
      <c r="I140" s="339">
        <v>0</v>
      </c>
      <c r="J140" s="339">
        <v>0</v>
      </c>
      <c r="K140" s="339">
        <v>0</v>
      </c>
      <c r="L140" s="339">
        <v>0</v>
      </c>
    </row>
    <row r="141" spans="1:12" ht="12.75" x14ac:dyDescent="0.2">
      <c r="A141" s="338">
        <v>129</v>
      </c>
      <c r="B141" s="347" t="s">
        <v>311</v>
      </c>
      <c r="C141" s="348" t="s">
        <v>312</v>
      </c>
      <c r="D141" s="334">
        <f t="shared" si="9"/>
        <v>0</v>
      </c>
      <c r="E141" s="334">
        <f t="shared" si="10"/>
        <v>0</v>
      </c>
      <c r="F141" s="334">
        <v>0</v>
      </c>
      <c r="G141" s="334">
        <v>0</v>
      </c>
      <c r="H141" s="334">
        <f t="shared" si="8"/>
        <v>0</v>
      </c>
      <c r="I141" s="339">
        <v>0</v>
      </c>
      <c r="J141" s="339">
        <v>0</v>
      </c>
      <c r="K141" s="339">
        <v>0</v>
      </c>
      <c r="L141" s="339">
        <v>0</v>
      </c>
    </row>
    <row r="142" spans="1:12" ht="12.75" x14ac:dyDescent="0.2">
      <c r="A142" s="338">
        <v>130</v>
      </c>
      <c r="B142" s="349" t="s">
        <v>313</v>
      </c>
      <c r="C142" s="350" t="s">
        <v>314</v>
      </c>
      <c r="D142" s="334">
        <f t="shared" si="9"/>
        <v>0</v>
      </c>
      <c r="E142" s="334">
        <f t="shared" si="10"/>
        <v>0</v>
      </c>
      <c r="F142" s="334">
        <v>0</v>
      </c>
      <c r="G142" s="334">
        <v>0</v>
      </c>
      <c r="H142" s="334">
        <f t="shared" si="8"/>
        <v>0</v>
      </c>
      <c r="I142" s="339">
        <v>0</v>
      </c>
      <c r="J142" s="339">
        <v>0</v>
      </c>
      <c r="K142" s="339">
        <v>0</v>
      </c>
      <c r="L142" s="339">
        <v>0</v>
      </c>
    </row>
    <row r="143" spans="1:12" ht="12.75" x14ac:dyDescent="0.2">
      <c r="A143" s="338">
        <v>131</v>
      </c>
      <c r="B143" s="351" t="s">
        <v>315</v>
      </c>
      <c r="C143" s="352" t="s">
        <v>316</v>
      </c>
      <c r="D143" s="334">
        <f t="shared" si="9"/>
        <v>0</v>
      </c>
      <c r="E143" s="334">
        <f t="shared" si="10"/>
        <v>0</v>
      </c>
      <c r="F143" s="334">
        <v>0</v>
      </c>
      <c r="G143" s="334">
        <v>0</v>
      </c>
      <c r="H143" s="334">
        <f t="shared" si="8"/>
        <v>0</v>
      </c>
      <c r="I143" s="339">
        <v>0</v>
      </c>
      <c r="J143" s="339">
        <v>0</v>
      </c>
      <c r="K143" s="339">
        <v>0</v>
      </c>
      <c r="L143" s="353">
        <v>0</v>
      </c>
    </row>
    <row r="144" spans="1:12" ht="12.75" x14ac:dyDescent="0.2">
      <c r="A144" s="338">
        <v>132</v>
      </c>
      <c r="B144" s="354" t="s">
        <v>317</v>
      </c>
      <c r="C144" s="355" t="s">
        <v>318</v>
      </c>
      <c r="D144" s="334">
        <f t="shared" si="9"/>
        <v>0</v>
      </c>
      <c r="E144" s="334">
        <f t="shared" si="10"/>
        <v>0</v>
      </c>
      <c r="F144" s="334">
        <v>0</v>
      </c>
      <c r="G144" s="334">
        <v>0</v>
      </c>
      <c r="H144" s="334">
        <f t="shared" si="8"/>
        <v>0</v>
      </c>
      <c r="I144" s="339">
        <v>0</v>
      </c>
      <c r="J144" s="339">
        <v>0</v>
      </c>
      <c r="K144" s="339">
        <v>0</v>
      </c>
      <c r="L144" s="353">
        <v>0</v>
      </c>
    </row>
    <row r="145" spans="1:12" x14ac:dyDescent="0.2">
      <c r="A145" s="338">
        <v>133</v>
      </c>
      <c r="B145" s="338" t="s">
        <v>319</v>
      </c>
      <c r="C145" s="356" t="s">
        <v>320</v>
      </c>
      <c r="D145" s="334">
        <f t="shared" si="9"/>
        <v>0</v>
      </c>
      <c r="E145" s="334">
        <f t="shared" si="10"/>
        <v>0</v>
      </c>
      <c r="F145" s="334">
        <v>0</v>
      </c>
      <c r="G145" s="334">
        <v>0</v>
      </c>
      <c r="H145" s="334">
        <f t="shared" si="8"/>
        <v>0</v>
      </c>
      <c r="I145" s="339">
        <v>0</v>
      </c>
      <c r="J145" s="339">
        <v>0</v>
      </c>
      <c r="K145" s="339">
        <v>0</v>
      </c>
      <c r="L145" s="353">
        <v>0</v>
      </c>
    </row>
    <row r="146" spans="1:12" x14ac:dyDescent="0.2">
      <c r="A146" s="338">
        <v>134</v>
      </c>
      <c r="B146" s="357" t="s">
        <v>323</v>
      </c>
      <c r="C146" s="356" t="s">
        <v>324</v>
      </c>
      <c r="D146" s="334">
        <f t="shared" si="9"/>
        <v>0</v>
      </c>
      <c r="E146" s="353">
        <f t="shared" si="10"/>
        <v>0</v>
      </c>
      <c r="F146" s="353">
        <v>0</v>
      </c>
      <c r="G146" s="353">
        <v>0</v>
      </c>
      <c r="H146" s="334">
        <f t="shared" si="8"/>
        <v>0</v>
      </c>
      <c r="I146" s="353">
        <v>0</v>
      </c>
      <c r="J146" s="353">
        <v>0</v>
      </c>
      <c r="K146" s="353">
        <v>0</v>
      </c>
      <c r="L146" s="353">
        <v>0</v>
      </c>
    </row>
    <row r="147" spans="1:12" x14ac:dyDescent="0.2">
      <c r="A147" s="338">
        <v>135</v>
      </c>
      <c r="B147" s="905" t="s">
        <v>743</v>
      </c>
      <c r="C147" s="906" t="s">
        <v>744</v>
      </c>
      <c r="D147" s="353">
        <v>0</v>
      </c>
      <c r="E147" s="353">
        <v>0</v>
      </c>
      <c r="F147" s="353">
        <v>0</v>
      </c>
      <c r="G147" s="353">
        <v>0</v>
      </c>
      <c r="H147" s="353">
        <v>0</v>
      </c>
      <c r="I147" s="353">
        <v>0</v>
      </c>
      <c r="J147" s="353">
        <v>0</v>
      </c>
      <c r="K147" s="353">
        <v>0</v>
      </c>
      <c r="L147" s="353">
        <v>0</v>
      </c>
    </row>
  </sheetData>
  <mergeCells count="19">
    <mergeCell ref="I4:I5"/>
    <mergeCell ref="J4:K4"/>
    <mergeCell ref="A7:C7"/>
    <mergeCell ref="A8:C8"/>
    <mergeCell ref="A1:L1"/>
    <mergeCell ref="A2:A5"/>
    <mergeCell ref="B2:B5"/>
    <mergeCell ref="C2:C5"/>
    <mergeCell ref="D2:L2"/>
    <mergeCell ref="D3:D5"/>
    <mergeCell ref="E3:G3"/>
    <mergeCell ref="H3:K3"/>
    <mergeCell ref="L3:L5"/>
    <mergeCell ref="E4:E5"/>
    <mergeCell ref="A9:C9"/>
    <mergeCell ref="A88:A91"/>
    <mergeCell ref="B88:B91"/>
    <mergeCell ref="F4:G4"/>
    <mergeCell ref="H4:H5"/>
  </mergeCells>
  <pageMargins left="0.70866141732283472" right="0.70866141732283472" top="0.35433070866141736" bottom="0.15748031496062992" header="0.31496062992125984" footer="0.31496062992125984"/>
  <pageSetup paperSize="9" scale="80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zoomScale="80" zoomScaleNormal="80" workbookViewId="0">
      <pane xSplit="3" ySplit="7" topLeftCell="D116" activePane="bottomRight" state="frozen"/>
      <selection pane="topRight" activeCell="D1" sqref="D1"/>
      <selection pane="bottomLeft" activeCell="A8" sqref="A8"/>
      <selection pane="bottomRight" activeCell="C147" sqref="C147"/>
    </sheetView>
  </sheetViews>
  <sheetFormatPr defaultColWidth="10.7109375" defaultRowHeight="15" x14ac:dyDescent="0.25"/>
  <cols>
    <col min="1" max="1" width="8.28515625" style="295" customWidth="1"/>
    <col min="2" max="2" width="10.5703125" style="295" customWidth="1"/>
    <col min="3" max="3" width="64.28515625" style="262" customWidth="1"/>
    <col min="4" max="7" width="23.140625" style="262" customWidth="1"/>
    <col min="8" max="8" width="15.7109375" style="262" customWidth="1"/>
    <col min="9" max="16384" width="10.7109375" style="262"/>
  </cols>
  <sheetData>
    <row r="1" spans="1:9" ht="30" customHeight="1" x14ac:dyDescent="0.25">
      <c r="A1" s="1074" t="s">
        <v>418</v>
      </c>
      <c r="B1" s="1074"/>
      <c r="C1" s="1074"/>
      <c r="D1" s="1074"/>
      <c r="E1" s="1074"/>
      <c r="F1" s="1074"/>
      <c r="G1" s="1074"/>
      <c r="H1" s="294"/>
    </row>
    <row r="2" spans="1:9" ht="9.75" customHeight="1" x14ac:dyDescent="0.25">
      <c r="C2" s="296"/>
    </row>
    <row r="3" spans="1:9" s="297" customFormat="1" ht="25.5" customHeight="1" x14ac:dyDescent="0.2">
      <c r="A3" s="1075" t="s">
        <v>0</v>
      </c>
      <c r="B3" s="1078" t="s">
        <v>1</v>
      </c>
      <c r="C3" s="1081" t="s">
        <v>2</v>
      </c>
      <c r="D3" s="1082" t="s">
        <v>419</v>
      </c>
      <c r="E3" s="1082"/>
      <c r="F3" s="1082"/>
      <c r="G3" s="1082"/>
    </row>
    <row r="4" spans="1:9" s="297" customFormat="1" ht="18.75" customHeight="1" x14ac:dyDescent="0.2">
      <c r="A4" s="1076"/>
      <c r="B4" s="1079"/>
      <c r="C4" s="1081"/>
      <c r="D4" s="1083" t="s">
        <v>420</v>
      </c>
      <c r="E4" s="1085" t="s">
        <v>421</v>
      </c>
      <c r="F4" s="1085"/>
      <c r="G4" s="1085"/>
    </row>
    <row r="5" spans="1:9" s="297" customFormat="1" ht="48.75" customHeight="1" x14ac:dyDescent="0.2">
      <c r="A5" s="1077"/>
      <c r="B5" s="1080"/>
      <c r="C5" s="1081"/>
      <c r="D5" s="1084"/>
      <c r="E5" s="298" t="s">
        <v>422</v>
      </c>
      <c r="F5" s="298" t="s">
        <v>423</v>
      </c>
      <c r="G5" s="298" t="s">
        <v>424</v>
      </c>
    </row>
    <row r="6" spans="1:9" s="297" customFormat="1" ht="12.75" customHeight="1" x14ac:dyDescent="0.2">
      <c r="A6" s="299">
        <v>1</v>
      </c>
      <c r="B6" s="300">
        <v>2</v>
      </c>
      <c r="C6" s="266">
        <v>3</v>
      </c>
      <c r="D6" s="301">
        <v>4</v>
      </c>
      <c r="E6" s="302">
        <v>5</v>
      </c>
      <c r="F6" s="302">
        <v>6</v>
      </c>
      <c r="G6" s="302">
        <v>7</v>
      </c>
    </row>
    <row r="7" spans="1:9" s="297" customFormat="1" ht="21" customHeight="1" x14ac:dyDescent="0.2">
      <c r="A7" s="1065" t="s">
        <v>401</v>
      </c>
      <c r="B7" s="1065"/>
      <c r="C7" s="1065"/>
      <c r="D7" s="303">
        <f>SUM(D9:D141)</f>
        <v>44721</v>
      </c>
      <c r="E7" s="303">
        <f>SUM(E9:E141)</f>
        <v>6937</v>
      </c>
      <c r="F7" s="303">
        <f>SUM(F9:F141)</f>
        <v>36211</v>
      </c>
      <c r="G7" s="303">
        <f>SUM(G9:G141)</f>
        <v>1573</v>
      </c>
    </row>
    <row r="8" spans="1:9" s="297" customFormat="1" ht="15" customHeight="1" x14ac:dyDescent="0.2">
      <c r="A8" s="1066" t="s">
        <v>105</v>
      </c>
      <c r="B8" s="1067"/>
      <c r="C8" s="1067"/>
      <c r="D8" s="304">
        <f>E8+F8+G8</f>
        <v>0</v>
      </c>
      <c r="E8" s="304">
        <v>0</v>
      </c>
      <c r="F8" s="303">
        <v>0</v>
      </c>
      <c r="G8" s="303">
        <v>0</v>
      </c>
    </row>
    <row r="9" spans="1:9" x14ac:dyDescent="0.25">
      <c r="A9" s="305">
        <v>1</v>
      </c>
      <c r="B9" s="13" t="s">
        <v>109</v>
      </c>
      <c r="C9" s="14" t="s">
        <v>110</v>
      </c>
      <c r="D9" s="306">
        <f>SUM(E9:G9)</f>
        <v>6</v>
      </c>
      <c r="E9" s="306">
        <v>0</v>
      </c>
      <c r="F9" s="306">
        <v>0</v>
      </c>
      <c r="G9" s="306">
        <v>6</v>
      </c>
      <c r="I9" s="307"/>
    </row>
    <row r="10" spans="1:9" x14ac:dyDescent="0.25">
      <c r="A10" s="305">
        <v>2</v>
      </c>
      <c r="B10" s="15" t="s">
        <v>111</v>
      </c>
      <c r="C10" s="14" t="s">
        <v>112</v>
      </c>
      <c r="D10" s="306">
        <f t="shared" ref="D10:D71" si="0">SUM(E10:G10)</f>
        <v>620</v>
      </c>
      <c r="E10" s="306">
        <v>51</v>
      </c>
      <c r="F10" s="306">
        <v>565</v>
      </c>
      <c r="G10" s="306">
        <v>4</v>
      </c>
      <c r="I10" s="307"/>
    </row>
    <row r="11" spans="1:9" x14ac:dyDescent="0.25">
      <c r="A11" s="305">
        <v>3</v>
      </c>
      <c r="B11" s="308" t="s">
        <v>80</v>
      </c>
      <c r="C11" s="309" t="s">
        <v>81</v>
      </c>
      <c r="D11" s="306">
        <f t="shared" si="0"/>
        <v>1072</v>
      </c>
      <c r="E11" s="306">
        <v>139</v>
      </c>
      <c r="F11" s="306">
        <v>909</v>
      </c>
      <c r="G11" s="306">
        <v>24</v>
      </c>
      <c r="I11" s="307"/>
    </row>
    <row r="12" spans="1:9" x14ac:dyDescent="0.25">
      <c r="A12" s="305">
        <v>4</v>
      </c>
      <c r="B12" s="13" t="s">
        <v>113</v>
      </c>
      <c r="C12" s="14" t="s">
        <v>114</v>
      </c>
      <c r="D12" s="306">
        <f t="shared" si="0"/>
        <v>0</v>
      </c>
      <c r="E12" s="306">
        <v>0</v>
      </c>
      <c r="F12" s="306">
        <v>0</v>
      </c>
      <c r="G12" s="306">
        <v>0</v>
      </c>
      <c r="I12" s="307"/>
    </row>
    <row r="13" spans="1:9" x14ac:dyDescent="0.25">
      <c r="A13" s="305">
        <v>5</v>
      </c>
      <c r="B13" s="13" t="s">
        <v>115</v>
      </c>
      <c r="C13" s="14" t="s">
        <v>116</v>
      </c>
      <c r="D13" s="306">
        <f t="shared" si="0"/>
        <v>6</v>
      </c>
      <c r="E13" s="306">
        <v>0</v>
      </c>
      <c r="F13" s="306">
        <v>0</v>
      </c>
      <c r="G13" s="306">
        <v>6</v>
      </c>
      <c r="I13" s="307"/>
    </row>
    <row r="14" spans="1:9" x14ac:dyDescent="0.25">
      <c r="A14" s="305">
        <v>6</v>
      </c>
      <c r="B14" s="308" t="s">
        <v>117</v>
      </c>
      <c r="C14" s="309" t="s">
        <v>118</v>
      </c>
      <c r="D14" s="306">
        <f t="shared" si="0"/>
        <v>2846</v>
      </c>
      <c r="E14" s="306">
        <v>227</v>
      </c>
      <c r="F14" s="306">
        <v>2549</v>
      </c>
      <c r="G14" s="306">
        <v>70</v>
      </c>
      <c r="I14" s="307"/>
    </row>
    <row r="15" spans="1:9" x14ac:dyDescent="0.25">
      <c r="A15" s="305">
        <v>7</v>
      </c>
      <c r="B15" s="310" t="s">
        <v>20</v>
      </c>
      <c r="C15" s="311" t="s">
        <v>21</v>
      </c>
      <c r="D15" s="306">
        <f t="shared" si="0"/>
        <v>1012</v>
      </c>
      <c r="E15" s="306">
        <v>123</v>
      </c>
      <c r="F15" s="306">
        <v>874</v>
      </c>
      <c r="G15" s="306">
        <v>15</v>
      </c>
      <c r="I15" s="307"/>
    </row>
    <row r="16" spans="1:9" x14ac:dyDescent="0.25">
      <c r="A16" s="305">
        <v>8</v>
      </c>
      <c r="B16" s="308" t="s">
        <v>119</v>
      </c>
      <c r="C16" s="309" t="s">
        <v>120</v>
      </c>
      <c r="D16" s="306">
        <f t="shared" si="0"/>
        <v>4</v>
      </c>
      <c r="E16" s="306">
        <v>0</v>
      </c>
      <c r="F16" s="306">
        <v>0</v>
      </c>
      <c r="G16" s="306">
        <v>4</v>
      </c>
      <c r="I16" s="307"/>
    </row>
    <row r="17" spans="1:9" x14ac:dyDescent="0.25">
      <c r="A17" s="305">
        <v>9</v>
      </c>
      <c r="B17" s="308" t="s">
        <v>121</v>
      </c>
      <c r="C17" s="309" t="s">
        <v>122</v>
      </c>
      <c r="D17" s="306">
        <f t="shared" si="0"/>
        <v>9</v>
      </c>
      <c r="E17" s="306">
        <v>0</v>
      </c>
      <c r="F17" s="306">
        <v>0</v>
      </c>
      <c r="G17" s="306">
        <v>9</v>
      </c>
      <c r="I17" s="307"/>
    </row>
    <row r="18" spans="1:9" x14ac:dyDescent="0.25">
      <c r="A18" s="305">
        <v>10</v>
      </c>
      <c r="B18" s="308" t="s">
        <v>123</v>
      </c>
      <c r="C18" s="309" t="s">
        <v>124</v>
      </c>
      <c r="D18" s="306">
        <f t="shared" si="0"/>
        <v>10</v>
      </c>
      <c r="E18" s="306">
        <v>0</v>
      </c>
      <c r="F18" s="306">
        <v>0</v>
      </c>
      <c r="G18" s="306">
        <v>10</v>
      </c>
      <c r="I18" s="307"/>
    </row>
    <row r="19" spans="1:9" x14ac:dyDescent="0.25">
      <c r="A19" s="305">
        <v>11</v>
      </c>
      <c r="B19" s="308" t="s">
        <v>125</v>
      </c>
      <c r="C19" s="309" t="s">
        <v>126</v>
      </c>
      <c r="D19" s="306">
        <f t="shared" si="0"/>
        <v>4</v>
      </c>
      <c r="E19" s="306">
        <v>0</v>
      </c>
      <c r="F19" s="306">
        <v>0</v>
      </c>
      <c r="G19" s="306">
        <v>4</v>
      </c>
      <c r="I19" s="307"/>
    </row>
    <row r="20" spans="1:9" x14ac:dyDescent="0.25">
      <c r="A20" s="305">
        <v>12</v>
      </c>
      <c r="B20" s="308" t="s">
        <v>127</v>
      </c>
      <c r="C20" s="309" t="s">
        <v>128</v>
      </c>
      <c r="D20" s="306">
        <f t="shared" si="0"/>
        <v>1027</v>
      </c>
      <c r="E20" s="306">
        <v>248</v>
      </c>
      <c r="F20" s="306">
        <v>767</v>
      </c>
      <c r="G20" s="306">
        <v>12</v>
      </c>
      <c r="I20" s="307"/>
    </row>
    <row r="21" spans="1:9" x14ac:dyDescent="0.25">
      <c r="A21" s="305">
        <v>13</v>
      </c>
      <c r="B21" s="308" t="s">
        <v>129</v>
      </c>
      <c r="C21" s="14" t="s">
        <v>130</v>
      </c>
      <c r="D21" s="306">
        <f t="shared" si="0"/>
        <v>0</v>
      </c>
      <c r="E21" s="306">
        <v>0</v>
      </c>
      <c r="F21" s="306">
        <v>0</v>
      </c>
      <c r="G21" s="306">
        <v>0</v>
      </c>
      <c r="I21" s="307"/>
    </row>
    <row r="22" spans="1:9" x14ac:dyDescent="0.25">
      <c r="A22" s="305">
        <v>14</v>
      </c>
      <c r="B22" s="308" t="s">
        <v>131</v>
      </c>
      <c r="C22" s="309" t="s">
        <v>132</v>
      </c>
      <c r="D22" s="306">
        <f t="shared" si="0"/>
        <v>342</v>
      </c>
      <c r="E22" s="306">
        <v>56</v>
      </c>
      <c r="F22" s="306">
        <v>278</v>
      </c>
      <c r="G22" s="306">
        <v>8</v>
      </c>
      <c r="I22" s="307"/>
    </row>
    <row r="23" spans="1:9" x14ac:dyDescent="0.25">
      <c r="A23" s="305">
        <v>15</v>
      </c>
      <c r="B23" s="308" t="s">
        <v>133</v>
      </c>
      <c r="C23" s="309" t="s">
        <v>134</v>
      </c>
      <c r="D23" s="306">
        <f t="shared" si="0"/>
        <v>19</v>
      </c>
      <c r="E23" s="306">
        <v>0</v>
      </c>
      <c r="F23" s="306">
        <v>0</v>
      </c>
      <c r="G23" s="306">
        <v>19</v>
      </c>
      <c r="I23" s="307"/>
    </row>
    <row r="24" spans="1:9" x14ac:dyDescent="0.25">
      <c r="A24" s="305">
        <v>16</v>
      </c>
      <c r="B24" s="308" t="s">
        <v>135</v>
      </c>
      <c r="C24" s="309" t="s">
        <v>136</v>
      </c>
      <c r="D24" s="306">
        <f t="shared" si="0"/>
        <v>21</v>
      </c>
      <c r="E24" s="306">
        <v>0</v>
      </c>
      <c r="F24" s="306">
        <v>0</v>
      </c>
      <c r="G24" s="306">
        <v>21</v>
      </c>
      <c r="I24" s="307"/>
    </row>
    <row r="25" spans="1:9" x14ac:dyDescent="0.25">
      <c r="A25" s="305">
        <v>17</v>
      </c>
      <c r="B25" s="308" t="s">
        <v>30</v>
      </c>
      <c r="C25" s="309" t="s">
        <v>31</v>
      </c>
      <c r="D25" s="306">
        <f t="shared" si="0"/>
        <v>969</v>
      </c>
      <c r="E25" s="306">
        <v>177</v>
      </c>
      <c r="F25" s="306">
        <v>754</v>
      </c>
      <c r="G25" s="306">
        <v>38</v>
      </c>
      <c r="I25" s="307"/>
    </row>
    <row r="26" spans="1:9" x14ac:dyDescent="0.25">
      <c r="A26" s="305">
        <v>18</v>
      </c>
      <c r="B26" s="13" t="s">
        <v>137</v>
      </c>
      <c r="C26" s="14" t="s">
        <v>138</v>
      </c>
      <c r="D26" s="306">
        <f t="shared" si="0"/>
        <v>0</v>
      </c>
      <c r="E26" s="306">
        <v>0</v>
      </c>
      <c r="F26" s="306">
        <v>0</v>
      </c>
      <c r="G26" s="306">
        <v>0</v>
      </c>
      <c r="I26" s="307"/>
    </row>
    <row r="27" spans="1:9" x14ac:dyDescent="0.25">
      <c r="A27" s="305">
        <v>19</v>
      </c>
      <c r="B27" s="13" t="s">
        <v>139</v>
      </c>
      <c r="C27" s="14" t="s">
        <v>140</v>
      </c>
      <c r="D27" s="306">
        <f t="shared" si="0"/>
        <v>3</v>
      </c>
      <c r="E27" s="306">
        <v>0</v>
      </c>
      <c r="F27" s="306">
        <v>0</v>
      </c>
      <c r="G27" s="306">
        <v>3</v>
      </c>
      <c r="I27" s="307"/>
    </row>
    <row r="28" spans="1:9" x14ac:dyDescent="0.25">
      <c r="A28" s="305">
        <v>20</v>
      </c>
      <c r="B28" s="13" t="s">
        <v>84</v>
      </c>
      <c r="C28" s="14" t="s">
        <v>85</v>
      </c>
      <c r="D28" s="306">
        <f t="shared" si="0"/>
        <v>929</v>
      </c>
      <c r="E28" s="306">
        <v>509</v>
      </c>
      <c r="F28" s="306">
        <v>392</v>
      </c>
      <c r="G28" s="306">
        <v>28</v>
      </c>
      <c r="I28" s="307"/>
    </row>
    <row r="29" spans="1:9" x14ac:dyDescent="0.25">
      <c r="A29" s="305">
        <v>21</v>
      </c>
      <c r="B29" s="13" t="s">
        <v>141</v>
      </c>
      <c r="C29" s="14" t="s">
        <v>142</v>
      </c>
      <c r="D29" s="306">
        <f t="shared" si="0"/>
        <v>1043</v>
      </c>
      <c r="E29" s="306">
        <v>170</v>
      </c>
      <c r="F29" s="306">
        <v>842</v>
      </c>
      <c r="G29" s="306">
        <v>31</v>
      </c>
      <c r="I29" s="307"/>
    </row>
    <row r="30" spans="1:9" x14ac:dyDescent="0.25">
      <c r="A30" s="305">
        <v>22</v>
      </c>
      <c r="B30" s="308" t="s">
        <v>143</v>
      </c>
      <c r="C30" s="309" t="s">
        <v>144</v>
      </c>
      <c r="D30" s="306">
        <f t="shared" si="0"/>
        <v>6</v>
      </c>
      <c r="E30" s="306">
        <v>0</v>
      </c>
      <c r="F30" s="306">
        <v>0</v>
      </c>
      <c r="G30" s="306">
        <v>6</v>
      </c>
      <c r="I30" s="307"/>
    </row>
    <row r="31" spans="1:9" x14ac:dyDescent="0.25">
      <c r="A31" s="305">
        <v>23</v>
      </c>
      <c r="B31" s="308" t="s">
        <v>145</v>
      </c>
      <c r="C31" s="309" t="s">
        <v>146</v>
      </c>
      <c r="D31" s="306">
        <f t="shared" si="0"/>
        <v>0</v>
      </c>
      <c r="E31" s="306">
        <v>0</v>
      </c>
      <c r="F31" s="306">
        <v>0</v>
      </c>
      <c r="G31" s="306">
        <v>0</v>
      </c>
      <c r="I31" s="307"/>
    </row>
    <row r="32" spans="1:9" x14ac:dyDescent="0.25">
      <c r="A32" s="305">
        <v>24</v>
      </c>
      <c r="B32" s="308" t="s">
        <v>147</v>
      </c>
      <c r="C32" s="309" t="s">
        <v>148</v>
      </c>
      <c r="D32" s="306">
        <f t="shared" si="0"/>
        <v>0</v>
      </c>
      <c r="E32" s="306">
        <v>0</v>
      </c>
      <c r="F32" s="306">
        <v>0</v>
      </c>
      <c r="G32" s="306">
        <v>0</v>
      </c>
      <c r="I32" s="307"/>
    </row>
    <row r="33" spans="1:9" x14ac:dyDescent="0.25">
      <c r="A33" s="305">
        <v>25</v>
      </c>
      <c r="B33" s="13" t="s">
        <v>149</v>
      </c>
      <c r="C33" s="311" t="s">
        <v>150</v>
      </c>
      <c r="D33" s="306">
        <f t="shared" si="0"/>
        <v>3597</v>
      </c>
      <c r="E33" s="306">
        <v>492</v>
      </c>
      <c r="F33" s="306">
        <v>3058</v>
      </c>
      <c r="G33" s="306">
        <v>47</v>
      </c>
      <c r="I33" s="307"/>
    </row>
    <row r="34" spans="1:9" x14ac:dyDescent="0.25">
      <c r="A34" s="305">
        <v>26</v>
      </c>
      <c r="B34" s="308" t="s">
        <v>151</v>
      </c>
      <c r="C34" s="309" t="s">
        <v>152</v>
      </c>
      <c r="D34" s="306">
        <f t="shared" si="0"/>
        <v>84</v>
      </c>
      <c r="E34" s="306">
        <v>0</v>
      </c>
      <c r="F34" s="306">
        <v>0</v>
      </c>
      <c r="G34" s="306">
        <v>84</v>
      </c>
      <c r="I34" s="307"/>
    </row>
    <row r="35" spans="1:9" x14ac:dyDescent="0.25">
      <c r="A35" s="305">
        <v>27</v>
      </c>
      <c r="B35" s="15" t="s">
        <v>153</v>
      </c>
      <c r="C35" s="311" t="s">
        <v>154</v>
      </c>
      <c r="D35" s="306">
        <f t="shared" si="0"/>
        <v>0</v>
      </c>
      <c r="E35" s="306">
        <v>0</v>
      </c>
      <c r="F35" s="306">
        <v>0</v>
      </c>
      <c r="G35" s="306">
        <v>0</v>
      </c>
      <c r="I35" s="307"/>
    </row>
    <row r="36" spans="1:9" x14ac:dyDescent="0.25">
      <c r="A36" s="305">
        <v>28</v>
      </c>
      <c r="B36" s="13" t="s">
        <v>155</v>
      </c>
      <c r="C36" s="14" t="s">
        <v>425</v>
      </c>
      <c r="D36" s="306">
        <f t="shared" si="0"/>
        <v>0</v>
      </c>
      <c r="E36" s="306">
        <v>0</v>
      </c>
      <c r="F36" s="306">
        <v>0</v>
      </c>
      <c r="G36" s="306">
        <v>0</v>
      </c>
      <c r="I36" s="307"/>
    </row>
    <row r="37" spans="1:9" x14ac:dyDescent="0.25">
      <c r="A37" s="305">
        <v>29</v>
      </c>
      <c r="B37" s="15" t="s">
        <v>157</v>
      </c>
      <c r="C37" s="14" t="s">
        <v>158</v>
      </c>
      <c r="D37" s="306">
        <f t="shared" si="0"/>
        <v>748</v>
      </c>
      <c r="E37" s="306">
        <v>125</v>
      </c>
      <c r="F37" s="306">
        <v>605</v>
      </c>
      <c r="G37" s="306">
        <v>18</v>
      </c>
      <c r="I37" s="307"/>
    </row>
    <row r="38" spans="1:9" x14ac:dyDescent="0.25">
      <c r="A38" s="305">
        <v>30</v>
      </c>
      <c r="B38" s="310" t="s">
        <v>46</v>
      </c>
      <c r="C38" s="311" t="s">
        <v>47</v>
      </c>
      <c r="D38" s="306">
        <f t="shared" si="0"/>
        <v>1577</v>
      </c>
      <c r="E38" s="306">
        <v>160</v>
      </c>
      <c r="F38" s="306">
        <v>1373</v>
      </c>
      <c r="G38" s="306">
        <v>44</v>
      </c>
      <c r="I38" s="307"/>
    </row>
    <row r="39" spans="1:9" x14ac:dyDescent="0.25">
      <c r="A39" s="305">
        <v>31</v>
      </c>
      <c r="B39" s="15" t="s">
        <v>159</v>
      </c>
      <c r="C39" s="14" t="s">
        <v>160</v>
      </c>
      <c r="D39" s="306">
        <f t="shared" si="0"/>
        <v>6</v>
      </c>
      <c r="E39" s="306">
        <v>0</v>
      </c>
      <c r="F39" s="306">
        <v>0</v>
      </c>
      <c r="G39" s="306">
        <v>6</v>
      </c>
      <c r="I39" s="307"/>
    </row>
    <row r="40" spans="1:9" x14ac:dyDescent="0.25">
      <c r="A40" s="305">
        <v>32</v>
      </c>
      <c r="B40" s="308" t="s">
        <v>58</v>
      </c>
      <c r="C40" s="309" t="s">
        <v>59</v>
      </c>
      <c r="D40" s="306">
        <f t="shared" si="0"/>
        <v>966</v>
      </c>
      <c r="E40" s="306">
        <v>115</v>
      </c>
      <c r="F40" s="306">
        <v>821</v>
      </c>
      <c r="G40" s="306">
        <v>30</v>
      </c>
      <c r="I40" s="307"/>
    </row>
    <row r="41" spans="1:9" x14ac:dyDescent="0.25">
      <c r="A41" s="305">
        <v>33</v>
      </c>
      <c r="B41" s="15" t="s">
        <v>161</v>
      </c>
      <c r="C41" s="14" t="s">
        <v>162</v>
      </c>
      <c r="D41" s="306">
        <f t="shared" si="0"/>
        <v>451</v>
      </c>
      <c r="E41" s="306">
        <v>115</v>
      </c>
      <c r="F41" s="306">
        <v>321</v>
      </c>
      <c r="G41" s="306">
        <v>15</v>
      </c>
      <c r="I41" s="307"/>
    </row>
    <row r="42" spans="1:9" x14ac:dyDescent="0.25">
      <c r="A42" s="305">
        <v>34</v>
      </c>
      <c r="B42" s="13" t="s">
        <v>82</v>
      </c>
      <c r="C42" s="14" t="s">
        <v>83</v>
      </c>
      <c r="D42" s="306">
        <f t="shared" si="0"/>
        <v>1235</v>
      </c>
      <c r="E42" s="306">
        <v>84</v>
      </c>
      <c r="F42" s="306">
        <v>1116</v>
      </c>
      <c r="G42" s="306">
        <v>35</v>
      </c>
      <c r="I42" s="307"/>
    </row>
    <row r="43" spans="1:9" x14ac:dyDescent="0.25">
      <c r="A43" s="305">
        <v>35</v>
      </c>
      <c r="B43" s="312" t="s">
        <v>163</v>
      </c>
      <c r="C43" s="313" t="s">
        <v>164</v>
      </c>
      <c r="D43" s="306">
        <f t="shared" si="0"/>
        <v>265</v>
      </c>
      <c r="E43" s="306">
        <v>32</v>
      </c>
      <c r="F43" s="306">
        <v>227</v>
      </c>
      <c r="G43" s="306">
        <v>6</v>
      </c>
      <c r="I43" s="307"/>
    </row>
    <row r="44" spans="1:9" x14ac:dyDescent="0.25">
      <c r="A44" s="305">
        <v>36</v>
      </c>
      <c r="B44" s="13" t="s">
        <v>165</v>
      </c>
      <c r="C44" s="14" t="s">
        <v>166</v>
      </c>
      <c r="D44" s="306">
        <f t="shared" si="0"/>
        <v>1</v>
      </c>
      <c r="E44" s="306">
        <v>0</v>
      </c>
      <c r="F44" s="306">
        <v>0</v>
      </c>
      <c r="G44" s="306">
        <v>1</v>
      </c>
      <c r="I44" s="307"/>
    </row>
    <row r="45" spans="1:9" x14ac:dyDescent="0.25">
      <c r="A45" s="305">
        <v>37</v>
      </c>
      <c r="B45" s="310" t="s">
        <v>86</v>
      </c>
      <c r="C45" s="311" t="s">
        <v>87</v>
      </c>
      <c r="D45" s="306">
        <f t="shared" si="0"/>
        <v>8</v>
      </c>
      <c r="E45" s="306">
        <v>0</v>
      </c>
      <c r="F45" s="306">
        <v>0</v>
      </c>
      <c r="G45" s="306">
        <v>8</v>
      </c>
      <c r="I45" s="307"/>
    </row>
    <row r="46" spans="1:9" x14ac:dyDescent="0.25">
      <c r="A46" s="305">
        <v>38</v>
      </c>
      <c r="B46" s="308" t="s">
        <v>167</v>
      </c>
      <c r="C46" s="309" t="s">
        <v>168</v>
      </c>
      <c r="D46" s="306">
        <f t="shared" si="0"/>
        <v>2</v>
      </c>
      <c r="E46" s="306">
        <v>0</v>
      </c>
      <c r="F46" s="306">
        <v>0</v>
      </c>
      <c r="G46" s="306">
        <v>2</v>
      </c>
      <c r="I46" s="307"/>
    </row>
    <row r="47" spans="1:9" x14ac:dyDescent="0.25">
      <c r="A47" s="305">
        <v>39</v>
      </c>
      <c r="B47" s="15" t="s">
        <v>169</v>
      </c>
      <c r="C47" s="14" t="s">
        <v>170</v>
      </c>
      <c r="D47" s="306">
        <f t="shared" si="0"/>
        <v>0</v>
      </c>
      <c r="E47" s="306">
        <v>0</v>
      </c>
      <c r="F47" s="306">
        <v>0</v>
      </c>
      <c r="G47" s="306">
        <v>0</v>
      </c>
      <c r="I47" s="307"/>
    </row>
    <row r="48" spans="1:9" x14ac:dyDescent="0.25">
      <c r="A48" s="305">
        <v>40</v>
      </c>
      <c r="B48" s="308" t="s">
        <v>171</v>
      </c>
      <c r="C48" s="309" t="s">
        <v>172</v>
      </c>
      <c r="D48" s="306">
        <f t="shared" si="0"/>
        <v>1277</v>
      </c>
      <c r="E48" s="306">
        <v>254</v>
      </c>
      <c r="F48" s="306">
        <v>983</v>
      </c>
      <c r="G48" s="306">
        <v>40</v>
      </c>
      <c r="I48" s="307"/>
    </row>
    <row r="49" spans="1:9" x14ac:dyDescent="0.25">
      <c r="A49" s="305">
        <v>41</v>
      </c>
      <c r="B49" s="13" t="s">
        <v>78</v>
      </c>
      <c r="C49" s="14" t="s">
        <v>79</v>
      </c>
      <c r="D49" s="306">
        <f t="shared" si="0"/>
        <v>9</v>
      </c>
      <c r="E49" s="306">
        <v>0</v>
      </c>
      <c r="F49" s="306">
        <v>0</v>
      </c>
      <c r="G49" s="306">
        <v>9</v>
      </c>
      <c r="I49" s="307"/>
    </row>
    <row r="50" spans="1:9" x14ac:dyDescent="0.25">
      <c r="A50" s="305">
        <v>42</v>
      </c>
      <c r="B50" s="13" t="s">
        <v>173</v>
      </c>
      <c r="C50" s="14" t="s">
        <v>174</v>
      </c>
      <c r="D50" s="306">
        <f t="shared" si="0"/>
        <v>976</v>
      </c>
      <c r="E50" s="306">
        <v>346</v>
      </c>
      <c r="F50" s="306">
        <v>601</v>
      </c>
      <c r="G50" s="306">
        <v>29</v>
      </c>
      <c r="I50" s="307"/>
    </row>
    <row r="51" spans="1:9" x14ac:dyDescent="0.25">
      <c r="A51" s="305">
        <v>43</v>
      </c>
      <c r="B51" s="308" t="s">
        <v>175</v>
      </c>
      <c r="C51" s="309" t="s">
        <v>176</v>
      </c>
      <c r="D51" s="306">
        <f t="shared" si="0"/>
        <v>5</v>
      </c>
      <c r="E51" s="306">
        <v>0</v>
      </c>
      <c r="F51" s="306">
        <v>0</v>
      </c>
      <c r="G51" s="306">
        <v>5</v>
      </c>
      <c r="I51" s="307"/>
    </row>
    <row r="52" spans="1:9" x14ac:dyDescent="0.25">
      <c r="A52" s="305">
        <v>44</v>
      </c>
      <c r="B52" s="308" t="s">
        <v>42</v>
      </c>
      <c r="C52" s="309" t="s">
        <v>43</v>
      </c>
      <c r="D52" s="306">
        <f t="shared" si="0"/>
        <v>11</v>
      </c>
      <c r="E52" s="306">
        <v>0</v>
      </c>
      <c r="F52" s="306">
        <v>0</v>
      </c>
      <c r="G52" s="306">
        <v>11</v>
      </c>
      <c r="I52" s="307"/>
    </row>
    <row r="53" spans="1:9" x14ac:dyDescent="0.25">
      <c r="A53" s="305">
        <v>45</v>
      </c>
      <c r="B53" s="15" t="s">
        <v>177</v>
      </c>
      <c r="C53" s="14" t="s">
        <v>178</v>
      </c>
      <c r="D53" s="306">
        <f t="shared" si="0"/>
        <v>18</v>
      </c>
      <c r="E53" s="306">
        <v>0</v>
      </c>
      <c r="F53" s="306">
        <v>0</v>
      </c>
      <c r="G53" s="306">
        <v>18</v>
      </c>
      <c r="I53" s="307"/>
    </row>
    <row r="54" spans="1:9" x14ac:dyDescent="0.25">
      <c r="A54" s="305">
        <v>46</v>
      </c>
      <c r="B54" s="308" t="s">
        <v>179</v>
      </c>
      <c r="C54" s="309" t="s">
        <v>180</v>
      </c>
      <c r="D54" s="306">
        <f t="shared" si="0"/>
        <v>3</v>
      </c>
      <c r="E54" s="306">
        <v>0</v>
      </c>
      <c r="F54" s="306">
        <v>0</v>
      </c>
      <c r="G54" s="306">
        <v>3</v>
      </c>
      <c r="I54" s="307"/>
    </row>
    <row r="55" spans="1:9" x14ac:dyDescent="0.25">
      <c r="A55" s="305">
        <v>47</v>
      </c>
      <c r="B55" s="15" t="s">
        <v>181</v>
      </c>
      <c r="C55" s="14" t="s">
        <v>182</v>
      </c>
      <c r="D55" s="306">
        <f t="shared" si="0"/>
        <v>999</v>
      </c>
      <c r="E55" s="306">
        <v>143</v>
      </c>
      <c r="F55" s="306">
        <v>845</v>
      </c>
      <c r="G55" s="306">
        <v>11</v>
      </c>
      <c r="I55" s="307"/>
    </row>
    <row r="56" spans="1:9" x14ac:dyDescent="0.25">
      <c r="A56" s="305">
        <v>48</v>
      </c>
      <c r="B56" s="308" t="s">
        <v>183</v>
      </c>
      <c r="C56" s="309" t="s">
        <v>184</v>
      </c>
      <c r="D56" s="306">
        <f t="shared" si="0"/>
        <v>9</v>
      </c>
      <c r="E56" s="306">
        <v>0</v>
      </c>
      <c r="F56" s="306">
        <v>0</v>
      </c>
      <c r="G56" s="306">
        <v>9</v>
      </c>
      <c r="I56" s="307"/>
    </row>
    <row r="57" spans="1:9" x14ac:dyDescent="0.25">
      <c r="A57" s="305">
        <v>49</v>
      </c>
      <c r="B57" s="308" t="s">
        <v>185</v>
      </c>
      <c r="C57" s="309" t="s">
        <v>186</v>
      </c>
      <c r="D57" s="306">
        <f t="shared" si="0"/>
        <v>1596</v>
      </c>
      <c r="E57" s="306">
        <v>263</v>
      </c>
      <c r="F57" s="306">
        <v>1278</v>
      </c>
      <c r="G57" s="306">
        <v>55</v>
      </c>
      <c r="I57" s="307"/>
    </row>
    <row r="58" spans="1:9" x14ac:dyDescent="0.25">
      <c r="A58" s="305">
        <v>50</v>
      </c>
      <c r="B58" s="308" t="s">
        <v>187</v>
      </c>
      <c r="C58" s="309" t="s">
        <v>188</v>
      </c>
      <c r="D58" s="306">
        <f t="shared" si="0"/>
        <v>6</v>
      </c>
      <c r="E58" s="306">
        <v>0</v>
      </c>
      <c r="F58" s="306">
        <v>0</v>
      </c>
      <c r="G58" s="306">
        <v>6</v>
      </c>
      <c r="I58" s="307"/>
    </row>
    <row r="59" spans="1:9" x14ac:dyDescent="0.25">
      <c r="A59" s="305">
        <v>51</v>
      </c>
      <c r="B59" s="308" t="s">
        <v>189</v>
      </c>
      <c r="C59" s="309" t="s">
        <v>190</v>
      </c>
      <c r="D59" s="306">
        <f t="shared" si="0"/>
        <v>0</v>
      </c>
      <c r="E59" s="306">
        <v>0</v>
      </c>
      <c r="F59" s="306">
        <v>0</v>
      </c>
      <c r="G59" s="306">
        <v>0</v>
      </c>
      <c r="I59" s="307"/>
    </row>
    <row r="60" spans="1:9" x14ac:dyDescent="0.25">
      <c r="A60" s="305">
        <v>52</v>
      </c>
      <c r="B60" s="314" t="s">
        <v>191</v>
      </c>
      <c r="C60" s="311" t="s">
        <v>192</v>
      </c>
      <c r="D60" s="306">
        <f t="shared" si="0"/>
        <v>0</v>
      </c>
      <c r="E60" s="306">
        <v>0</v>
      </c>
      <c r="F60" s="306">
        <v>0</v>
      </c>
      <c r="G60" s="306">
        <v>0</v>
      </c>
      <c r="I60" s="307"/>
    </row>
    <row r="61" spans="1:9" x14ac:dyDescent="0.25">
      <c r="A61" s="305">
        <v>53</v>
      </c>
      <c r="B61" s="308" t="s">
        <v>22</v>
      </c>
      <c r="C61" s="309" t="s">
        <v>23</v>
      </c>
      <c r="D61" s="306">
        <f t="shared" si="0"/>
        <v>91</v>
      </c>
      <c r="E61" s="306">
        <v>0</v>
      </c>
      <c r="F61" s="306">
        <v>0</v>
      </c>
      <c r="G61" s="306">
        <v>91</v>
      </c>
      <c r="I61" s="307"/>
    </row>
    <row r="62" spans="1:9" x14ac:dyDescent="0.25">
      <c r="A62" s="305">
        <v>54</v>
      </c>
      <c r="B62" s="15" t="s">
        <v>24</v>
      </c>
      <c r="C62" s="309" t="s">
        <v>426</v>
      </c>
      <c r="D62" s="306">
        <f t="shared" si="0"/>
        <v>93</v>
      </c>
      <c r="E62" s="306">
        <v>0</v>
      </c>
      <c r="F62" s="306">
        <v>0</v>
      </c>
      <c r="G62" s="306">
        <v>93</v>
      </c>
      <c r="I62" s="307"/>
    </row>
    <row r="63" spans="1:9" x14ac:dyDescent="0.25">
      <c r="A63" s="305">
        <v>55</v>
      </c>
      <c r="B63" s="310" t="s">
        <v>193</v>
      </c>
      <c r="C63" s="311" t="s">
        <v>194</v>
      </c>
      <c r="D63" s="306">
        <f t="shared" si="0"/>
        <v>91</v>
      </c>
      <c r="E63" s="306">
        <v>0</v>
      </c>
      <c r="F63" s="306">
        <v>0</v>
      </c>
      <c r="G63" s="306">
        <v>91</v>
      </c>
      <c r="I63" s="307"/>
    </row>
    <row r="64" spans="1:9" x14ac:dyDescent="0.25">
      <c r="A64" s="305">
        <v>56</v>
      </c>
      <c r="B64" s="15" t="s">
        <v>26</v>
      </c>
      <c r="C64" s="309" t="s">
        <v>427</v>
      </c>
      <c r="D64" s="306">
        <f t="shared" si="0"/>
        <v>135</v>
      </c>
      <c r="E64" s="306">
        <v>0</v>
      </c>
      <c r="F64" s="306">
        <v>0</v>
      </c>
      <c r="G64" s="306">
        <v>135</v>
      </c>
      <c r="I64" s="307"/>
    </row>
    <row r="65" spans="1:9" x14ac:dyDescent="0.25">
      <c r="A65" s="305">
        <v>57</v>
      </c>
      <c r="B65" s="308" t="s">
        <v>28</v>
      </c>
      <c r="C65" s="309" t="s">
        <v>195</v>
      </c>
      <c r="D65" s="306">
        <f t="shared" si="0"/>
        <v>40</v>
      </c>
      <c r="E65" s="306">
        <v>0</v>
      </c>
      <c r="F65" s="306">
        <v>0</v>
      </c>
      <c r="G65" s="306">
        <v>40</v>
      </c>
      <c r="I65" s="307"/>
    </row>
    <row r="66" spans="1:9" x14ac:dyDescent="0.25">
      <c r="A66" s="305">
        <v>58</v>
      </c>
      <c r="B66" s="13" t="s">
        <v>196</v>
      </c>
      <c r="C66" s="309" t="s">
        <v>428</v>
      </c>
      <c r="D66" s="306">
        <f t="shared" si="0"/>
        <v>0</v>
      </c>
      <c r="E66" s="306">
        <v>0</v>
      </c>
      <c r="F66" s="306">
        <v>0</v>
      </c>
      <c r="G66" s="306">
        <v>0</v>
      </c>
      <c r="I66" s="307"/>
    </row>
    <row r="67" spans="1:9" x14ac:dyDescent="0.25">
      <c r="A67" s="305">
        <v>59</v>
      </c>
      <c r="B67" s="13" t="s">
        <v>198</v>
      </c>
      <c r="C67" s="309" t="s">
        <v>429</v>
      </c>
      <c r="D67" s="306">
        <f t="shared" si="0"/>
        <v>0</v>
      </c>
      <c r="E67" s="306">
        <v>0</v>
      </c>
      <c r="F67" s="306">
        <v>0</v>
      </c>
      <c r="G67" s="306">
        <v>0</v>
      </c>
      <c r="I67" s="307"/>
    </row>
    <row r="68" spans="1:9" x14ac:dyDescent="0.25">
      <c r="A68" s="305">
        <v>60</v>
      </c>
      <c r="B68" s="15" t="s">
        <v>62</v>
      </c>
      <c r="C68" s="309" t="s">
        <v>430</v>
      </c>
      <c r="D68" s="306">
        <f t="shared" si="0"/>
        <v>1396</v>
      </c>
      <c r="E68" s="306">
        <v>200</v>
      </c>
      <c r="F68" s="306">
        <v>1196</v>
      </c>
      <c r="G68" s="306">
        <v>0</v>
      </c>
      <c r="I68" s="307"/>
    </row>
    <row r="69" spans="1:9" x14ac:dyDescent="0.25">
      <c r="A69" s="305">
        <v>61</v>
      </c>
      <c r="B69" s="15" t="s">
        <v>64</v>
      </c>
      <c r="C69" s="14" t="s">
        <v>201</v>
      </c>
      <c r="D69" s="306">
        <f t="shared" si="0"/>
        <v>784</v>
      </c>
      <c r="E69" s="306">
        <v>113</v>
      </c>
      <c r="F69" s="306">
        <v>671</v>
      </c>
      <c r="G69" s="306">
        <v>0</v>
      </c>
      <c r="I69" s="307"/>
    </row>
    <row r="70" spans="1:9" x14ac:dyDescent="0.25">
      <c r="A70" s="305">
        <v>62</v>
      </c>
      <c r="B70" s="15" t="s">
        <v>66</v>
      </c>
      <c r="C70" s="309" t="s">
        <v>431</v>
      </c>
      <c r="D70" s="306">
        <f t="shared" si="0"/>
        <v>1459</v>
      </c>
      <c r="E70" s="306">
        <v>269</v>
      </c>
      <c r="F70" s="306">
        <v>1190</v>
      </c>
      <c r="G70" s="306">
        <v>0</v>
      </c>
      <c r="I70" s="307"/>
    </row>
    <row r="71" spans="1:9" x14ac:dyDescent="0.25">
      <c r="A71" s="305">
        <v>63</v>
      </c>
      <c r="B71" s="15" t="s">
        <v>203</v>
      </c>
      <c r="C71" s="309" t="s">
        <v>432</v>
      </c>
      <c r="D71" s="306">
        <f t="shared" si="0"/>
        <v>0</v>
      </c>
      <c r="E71" s="306">
        <v>0</v>
      </c>
      <c r="F71" s="306">
        <v>0</v>
      </c>
      <c r="G71" s="306">
        <v>0</v>
      </c>
      <c r="I71" s="307"/>
    </row>
    <row r="72" spans="1:9" x14ac:dyDescent="0.25">
      <c r="A72" s="305">
        <v>64</v>
      </c>
      <c r="B72" s="13" t="s">
        <v>205</v>
      </c>
      <c r="C72" s="309" t="s">
        <v>433</v>
      </c>
      <c r="D72" s="306">
        <f t="shared" ref="D72:D132" si="1">SUM(E72:G72)</f>
        <v>0</v>
      </c>
      <c r="E72" s="306">
        <v>0</v>
      </c>
      <c r="F72" s="306">
        <v>0</v>
      </c>
      <c r="G72" s="306">
        <v>0</v>
      </c>
      <c r="I72" s="307"/>
    </row>
    <row r="73" spans="1:9" x14ac:dyDescent="0.25">
      <c r="A73" s="305">
        <v>65</v>
      </c>
      <c r="B73" s="15" t="s">
        <v>207</v>
      </c>
      <c r="C73" s="309" t="s">
        <v>434</v>
      </c>
      <c r="D73" s="306">
        <f t="shared" si="1"/>
        <v>0</v>
      </c>
      <c r="E73" s="306">
        <v>0</v>
      </c>
      <c r="F73" s="306">
        <v>0</v>
      </c>
      <c r="G73" s="306">
        <v>0</v>
      </c>
      <c r="I73" s="307"/>
    </row>
    <row r="74" spans="1:9" x14ac:dyDescent="0.25">
      <c r="A74" s="305">
        <v>66</v>
      </c>
      <c r="B74" s="15" t="s">
        <v>209</v>
      </c>
      <c r="C74" s="309" t="s">
        <v>435</v>
      </c>
      <c r="D74" s="306">
        <f t="shared" si="1"/>
        <v>0</v>
      </c>
      <c r="E74" s="306">
        <v>0</v>
      </c>
      <c r="F74" s="306">
        <v>0</v>
      </c>
      <c r="G74" s="306">
        <v>0</v>
      </c>
      <c r="I74" s="307"/>
    </row>
    <row r="75" spans="1:9" x14ac:dyDescent="0.25">
      <c r="A75" s="305">
        <v>67</v>
      </c>
      <c r="B75" s="13" t="s">
        <v>211</v>
      </c>
      <c r="C75" s="309" t="s">
        <v>436</v>
      </c>
      <c r="D75" s="306">
        <f t="shared" si="1"/>
        <v>0</v>
      </c>
      <c r="E75" s="306">
        <v>0</v>
      </c>
      <c r="F75" s="306">
        <v>0</v>
      </c>
      <c r="G75" s="306">
        <v>0</v>
      </c>
      <c r="I75" s="307"/>
    </row>
    <row r="76" spans="1:9" x14ac:dyDescent="0.25">
      <c r="A76" s="305">
        <v>68</v>
      </c>
      <c r="B76" s="13" t="s">
        <v>213</v>
      </c>
      <c r="C76" s="309" t="s">
        <v>437</v>
      </c>
      <c r="D76" s="306">
        <f t="shared" si="1"/>
        <v>0</v>
      </c>
      <c r="E76" s="306">
        <v>0</v>
      </c>
      <c r="F76" s="306">
        <v>0</v>
      </c>
      <c r="G76" s="306">
        <v>0</v>
      </c>
      <c r="I76" s="307"/>
    </row>
    <row r="77" spans="1:9" x14ac:dyDescent="0.25">
      <c r="A77" s="305">
        <v>69</v>
      </c>
      <c r="B77" s="13" t="s">
        <v>215</v>
      </c>
      <c r="C77" s="309" t="s">
        <v>438</v>
      </c>
      <c r="D77" s="306">
        <f t="shared" si="1"/>
        <v>0</v>
      </c>
      <c r="E77" s="306">
        <v>0</v>
      </c>
      <c r="F77" s="306">
        <v>0</v>
      </c>
      <c r="G77" s="306">
        <v>0</v>
      </c>
      <c r="I77" s="307"/>
    </row>
    <row r="78" spans="1:9" x14ac:dyDescent="0.25">
      <c r="A78" s="305">
        <v>70</v>
      </c>
      <c r="B78" s="308" t="s">
        <v>217</v>
      </c>
      <c r="C78" s="309" t="s">
        <v>218</v>
      </c>
      <c r="D78" s="306">
        <f t="shared" si="1"/>
        <v>1145</v>
      </c>
      <c r="E78" s="306">
        <v>166</v>
      </c>
      <c r="F78" s="306">
        <v>936</v>
      </c>
      <c r="G78" s="306">
        <v>43</v>
      </c>
      <c r="I78" s="307"/>
    </row>
    <row r="79" spans="1:9" x14ac:dyDescent="0.25">
      <c r="A79" s="305">
        <v>71</v>
      </c>
      <c r="B79" s="13" t="s">
        <v>50</v>
      </c>
      <c r="C79" s="309" t="s">
        <v>439</v>
      </c>
      <c r="D79" s="306">
        <f t="shared" si="1"/>
        <v>1600</v>
      </c>
      <c r="E79" s="306">
        <v>235</v>
      </c>
      <c r="F79" s="306">
        <v>1365</v>
      </c>
      <c r="G79" s="306">
        <v>0</v>
      </c>
      <c r="I79" s="307"/>
    </row>
    <row r="80" spans="1:9" x14ac:dyDescent="0.25">
      <c r="A80" s="305">
        <v>72</v>
      </c>
      <c r="B80" s="308" t="s">
        <v>52</v>
      </c>
      <c r="C80" s="309" t="s">
        <v>220</v>
      </c>
      <c r="D80" s="306">
        <f t="shared" si="1"/>
        <v>1467</v>
      </c>
      <c r="E80" s="306">
        <v>321</v>
      </c>
      <c r="F80" s="306">
        <v>1146</v>
      </c>
      <c r="G80" s="306">
        <v>0</v>
      </c>
      <c r="I80" s="307"/>
    </row>
    <row r="81" spans="1:9" x14ac:dyDescent="0.25">
      <c r="A81" s="305">
        <v>73</v>
      </c>
      <c r="B81" s="310" t="s">
        <v>44</v>
      </c>
      <c r="C81" s="311" t="s">
        <v>221</v>
      </c>
      <c r="D81" s="306">
        <f t="shared" si="1"/>
        <v>0</v>
      </c>
      <c r="E81" s="306">
        <v>0</v>
      </c>
      <c r="F81" s="306">
        <v>0</v>
      </c>
      <c r="G81" s="306">
        <v>0</v>
      </c>
      <c r="I81" s="307"/>
    </row>
    <row r="82" spans="1:9" x14ac:dyDescent="0.25">
      <c r="A82" s="305">
        <v>74</v>
      </c>
      <c r="B82" s="13" t="s">
        <v>54</v>
      </c>
      <c r="C82" s="309" t="s">
        <v>222</v>
      </c>
      <c r="D82" s="306">
        <f t="shared" si="1"/>
        <v>1712</v>
      </c>
      <c r="E82" s="306">
        <v>380</v>
      </c>
      <c r="F82" s="306">
        <v>1332</v>
      </c>
      <c r="G82" s="306">
        <v>0</v>
      </c>
      <c r="I82" s="307"/>
    </row>
    <row r="83" spans="1:9" x14ac:dyDescent="0.25">
      <c r="A83" s="305">
        <v>75</v>
      </c>
      <c r="B83" s="310" t="s">
        <v>36</v>
      </c>
      <c r="C83" s="311" t="s">
        <v>37</v>
      </c>
      <c r="D83" s="306">
        <f t="shared" si="1"/>
        <v>50</v>
      </c>
      <c r="E83" s="306">
        <v>0</v>
      </c>
      <c r="F83" s="306">
        <v>0</v>
      </c>
      <c r="G83" s="306">
        <v>50</v>
      </c>
      <c r="I83" s="307"/>
    </row>
    <row r="84" spans="1:9" x14ac:dyDescent="0.25">
      <c r="A84" s="305">
        <v>76</v>
      </c>
      <c r="B84" s="13" t="s">
        <v>48</v>
      </c>
      <c r="C84" s="309" t="s">
        <v>440</v>
      </c>
      <c r="D84" s="306">
        <f t="shared" si="1"/>
        <v>1805</v>
      </c>
      <c r="E84" s="306">
        <v>249</v>
      </c>
      <c r="F84" s="306">
        <v>1556</v>
      </c>
      <c r="G84" s="306">
        <v>0</v>
      </c>
      <c r="I84" s="307"/>
    </row>
    <row r="85" spans="1:9" x14ac:dyDescent="0.25">
      <c r="A85" s="305">
        <v>77</v>
      </c>
      <c r="B85" s="310" t="s">
        <v>224</v>
      </c>
      <c r="C85" s="277" t="s">
        <v>225</v>
      </c>
      <c r="D85" s="306">
        <f t="shared" si="1"/>
        <v>0</v>
      </c>
      <c r="E85" s="306">
        <v>0</v>
      </c>
      <c r="F85" s="306">
        <v>0</v>
      </c>
      <c r="G85" s="306">
        <v>0</v>
      </c>
      <c r="I85" s="307"/>
    </row>
    <row r="86" spans="1:9" x14ac:dyDescent="0.25">
      <c r="A86" s="305">
        <v>78</v>
      </c>
      <c r="B86" s="15" t="s">
        <v>226</v>
      </c>
      <c r="C86" s="277" t="s">
        <v>227</v>
      </c>
      <c r="D86" s="306">
        <f t="shared" si="1"/>
        <v>0</v>
      </c>
      <c r="E86" s="306">
        <v>0</v>
      </c>
      <c r="F86" s="306">
        <v>0</v>
      </c>
      <c r="G86" s="306">
        <v>0</v>
      </c>
      <c r="I86" s="307"/>
    </row>
    <row r="87" spans="1:9" x14ac:dyDescent="0.25">
      <c r="A87" s="1068">
        <v>79</v>
      </c>
      <c r="B87" s="1071" t="s">
        <v>228</v>
      </c>
      <c r="C87" s="309" t="s">
        <v>229</v>
      </c>
      <c r="D87" s="306">
        <f t="shared" si="1"/>
        <v>0</v>
      </c>
      <c r="E87" s="306">
        <v>0</v>
      </c>
      <c r="F87" s="306">
        <v>0</v>
      </c>
      <c r="G87" s="306">
        <v>0</v>
      </c>
      <c r="I87" s="307"/>
    </row>
    <row r="88" spans="1:9" ht="30" x14ac:dyDescent="0.25">
      <c r="A88" s="1069"/>
      <c r="B88" s="1072"/>
      <c r="C88" s="277" t="s">
        <v>230</v>
      </c>
      <c r="D88" s="306">
        <f t="shared" si="1"/>
        <v>0</v>
      </c>
      <c r="E88" s="306">
        <v>0</v>
      </c>
      <c r="F88" s="306">
        <v>0</v>
      </c>
      <c r="G88" s="306">
        <v>0</v>
      </c>
      <c r="I88" s="307"/>
    </row>
    <row r="89" spans="1:9" x14ac:dyDescent="0.25">
      <c r="A89" s="1069"/>
      <c r="B89" s="1072"/>
      <c r="C89" s="277" t="s">
        <v>231</v>
      </c>
      <c r="D89" s="306">
        <f t="shared" si="1"/>
        <v>0</v>
      </c>
      <c r="E89" s="306">
        <v>0</v>
      </c>
      <c r="F89" s="306">
        <v>0</v>
      </c>
      <c r="G89" s="306">
        <v>0</v>
      </c>
      <c r="I89" s="307"/>
    </row>
    <row r="90" spans="1:9" ht="30" x14ac:dyDescent="0.25">
      <c r="A90" s="1070"/>
      <c r="B90" s="1073"/>
      <c r="C90" s="315" t="s">
        <v>232</v>
      </c>
      <c r="D90" s="306">
        <f t="shared" si="1"/>
        <v>0</v>
      </c>
      <c r="E90" s="306">
        <v>0</v>
      </c>
      <c r="F90" s="306">
        <v>0</v>
      </c>
      <c r="G90" s="306">
        <v>0</v>
      </c>
      <c r="I90" s="307"/>
    </row>
    <row r="91" spans="1:9" x14ac:dyDescent="0.25">
      <c r="A91" s="305">
        <v>80</v>
      </c>
      <c r="B91" s="15" t="s">
        <v>233</v>
      </c>
      <c r="C91" s="14" t="s">
        <v>234</v>
      </c>
      <c r="D91" s="306">
        <f t="shared" si="1"/>
        <v>0</v>
      </c>
      <c r="E91" s="306">
        <v>0</v>
      </c>
      <c r="F91" s="306">
        <v>0</v>
      </c>
      <c r="G91" s="306">
        <v>0</v>
      </c>
      <c r="I91" s="307"/>
    </row>
    <row r="92" spans="1:9" x14ac:dyDescent="0.25">
      <c r="A92" s="305">
        <v>81</v>
      </c>
      <c r="B92" s="15" t="s">
        <v>235</v>
      </c>
      <c r="C92" s="311" t="s">
        <v>236</v>
      </c>
      <c r="D92" s="306">
        <f t="shared" si="1"/>
        <v>0</v>
      </c>
      <c r="E92" s="306">
        <v>0</v>
      </c>
      <c r="F92" s="306">
        <v>0</v>
      </c>
      <c r="G92" s="306">
        <v>0</v>
      </c>
      <c r="I92" s="307"/>
    </row>
    <row r="93" spans="1:9" x14ac:dyDescent="0.25">
      <c r="A93" s="305">
        <v>82</v>
      </c>
      <c r="B93" s="308" t="s">
        <v>74</v>
      </c>
      <c r="C93" s="309" t="s">
        <v>237</v>
      </c>
      <c r="D93" s="306">
        <f t="shared" si="1"/>
        <v>0</v>
      </c>
      <c r="E93" s="306">
        <v>0</v>
      </c>
      <c r="F93" s="306">
        <v>0</v>
      </c>
      <c r="G93" s="306">
        <v>0</v>
      </c>
      <c r="I93" s="307"/>
    </row>
    <row r="94" spans="1:9" x14ac:dyDescent="0.25">
      <c r="A94" s="305">
        <v>83</v>
      </c>
      <c r="B94" s="15" t="s">
        <v>38</v>
      </c>
      <c r="C94" s="14" t="s">
        <v>39</v>
      </c>
      <c r="D94" s="306">
        <f t="shared" si="1"/>
        <v>8</v>
      </c>
      <c r="E94" s="306">
        <v>0</v>
      </c>
      <c r="F94" s="306">
        <v>0</v>
      </c>
      <c r="G94" s="306">
        <v>8</v>
      </c>
      <c r="I94" s="307"/>
    </row>
    <row r="95" spans="1:9" x14ac:dyDescent="0.25">
      <c r="A95" s="305">
        <v>84</v>
      </c>
      <c r="B95" s="308" t="s">
        <v>40</v>
      </c>
      <c r="C95" s="309" t="s">
        <v>41</v>
      </c>
      <c r="D95" s="306">
        <f t="shared" si="1"/>
        <v>4</v>
      </c>
      <c r="E95" s="306">
        <v>0</v>
      </c>
      <c r="F95" s="306">
        <v>0</v>
      </c>
      <c r="G95" s="306">
        <v>4</v>
      </c>
      <c r="I95" s="307"/>
    </row>
    <row r="96" spans="1:9" x14ac:dyDescent="0.25">
      <c r="A96" s="305">
        <v>85</v>
      </c>
      <c r="B96" s="308" t="s">
        <v>238</v>
      </c>
      <c r="C96" s="309" t="s">
        <v>239</v>
      </c>
      <c r="D96" s="306">
        <f t="shared" si="1"/>
        <v>767</v>
      </c>
      <c r="E96" s="306">
        <v>103</v>
      </c>
      <c r="F96" s="306">
        <v>639</v>
      </c>
      <c r="G96" s="306">
        <v>25</v>
      </c>
      <c r="I96" s="307"/>
    </row>
    <row r="97" spans="1:9" x14ac:dyDescent="0.25">
      <c r="A97" s="305">
        <v>86</v>
      </c>
      <c r="B97" s="15" t="s">
        <v>240</v>
      </c>
      <c r="C97" s="311" t="s">
        <v>241</v>
      </c>
      <c r="D97" s="306">
        <f t="shared" si="1"/>
        <v>3</v>
      </c>
      <c r="E97" s="306">
        <v>0</v>
      </c>
      <c r="F97" s="306">
        <v>0</v>
      </c>
      <c r="G97" s="306">
        <v>3</v>
      </c>
      <c r="I97" s="307"/>
    </row>
    <row r="98" spans="1:9" x14ac:dyDescent="0.25">
      <c r="A98" s="305">
        <v>87</v>
      </c>
      <c r="B98" s="15" t="s">
        <v>88</v>
      </c>
      <c r="C98" s="14" t="s">
        <v>89</v>
      </c>
      <c r="D98" s="306">
        <f t="shared" si="1"/>
        <v>821</v>
      </c>
      <c r="E98" s="306">
        <v>81</v>
      </c>
      <c r="F98" s="306">
        <v>724</v>
      </c>
      <c r="G98" s="306">
        <v>16</v>
      </c>
      <c r="I98" s="307"/>
    </row>
    <row r="99" spans="1:9" x14ac:dyDescent="0.25">
      <c r="A99" s="305">
        <v>88</v>
      </c>
      <c r="B99" s="13" t="s">
        <v>242</v>
      </c>
      <c r="C99" s="14" t="s">
        <v>243</v>
      </c>
      <c r="D99" s="306">
        <f t="shared" si="1"/>
        <v>861</v>
      </c>
      <c r="E99" s="306">
        <v>148</v>
      </c>
      <c r="F99" s="306">
        <v>686</v>
      </c>
      <c r="G99" s="306">
        <v>27</v>
      </c>
      <c r="I99" s="307"/>
    </row>
    <row r="100" spans="1:9" x14ac:dyDescent="0.25">
      <c r="A100" s="305">
        <v>89</v>
      </c>
      <c r="B100" s="13" t="s">
        <v>244</v>
      </c>
      <c r="C100" s="14" t="s">
        <v>245</v>
      </c>
      <c r="D100" s="306">
        <f t="shared" si="1"/>
        <v>849</v>
      </c>
      <c r="E100" s="306">
        <v>102</v>
      </c>
      <c r="F100" s="306">
        <v>725</v>
      </c>
      <c r="G100" s="306">
        <v>22</v>
      </c>
      <c r="I100" s="307"/>
    </row>
    <row r="101" spans="1:9" x14ac:dyDescent="0.25">
      <c r="A101" s="305">
        <v>90</v>
      </c>
      <c r="B101" s="308" t="s">
        <v>246</v>
      </c>
      <c r="C101" s="309" t="s">
        <v>247</v>
      </c>
      <c r="D101" s="306">
        <f t="shared" si="1"/>
        <v>644</v>
      </c>
      <c r="E101" s="306">
        <v>42</v>
      </c>
      <c r="F101" s="306">
        <v>589</v>
      </c>
      <c r="G101" s="306">
        <v>13</v>
      </c>
      <c r="I101" s="307"/>
    </row>
    <row r="102" spans="1:9" x14ac:dyDescent="0.25">
      <c r="A102" s="305">
        <v>91</v>
      </c>
      <c r="B102" s="310" t="s">
        <v>248</v>
      </c>
      <c r="C102" s="311" t="s">
        <v>249</v>
      </c>
      <c r="D102" s="306">
        <f t="shared" si="1"/>
        <v>8</v>
      </c>
      <c r="E102" s="306">
        <v>0</v>
      </c>
      <c r="F102" s="306">
        <v>0</v>
      </c>
      <c r="G102" s="306">
        <v>8</v>
      </c>
      <c r="I102" s="307"/>
    </row>
    <row r="103" spans="1:9" x14ac:dyDescent="0.25">
      <c r="A103" s="305">
        <v>92</v>
      </c>
      <c r="B103" s="13" t="s">
        <v>250</v>
      </c>
      <c r="C103" s="14" t="s">
        <v>251</v>
      </c>
      <c r="D103" s="306">
        <f t="shared" si="1"/>
        <v>4</v>
      </c>
      <c r="E103" s="306">
        <v>0</v>
      </c>
      <c r="F103" s="306">
        <v>0</v>
      </c>
      <c r="G103" s="306">
        <v>4</v>
      </c>
      <c r="I103" s="307"/>
    </row>
    <row r="104" spans="1:9" x14ac:dyDescent="0.25">
      <c r="A104" s="305">
        <v>93</v>
      </c>
      <c r="B104" s="15" t="s">
        <v>32</v>
      </c>
      <c r="C104" s="14" t="s">
        <v>33</v>
      </c>
      <c r="D104" s="306">
        <f t="shared" si="1"/>
        <v>715</v>
      </c>
      <c r="E104" s="306">
        <v>80</v>
      </c>
      <c r="F104" s="306">
        <v>622</v>
      </c>
      <c r="G104" s="306">
        <v>13</v>
      </c>
      <c r="I104" s="307"/>
    </row>
    <row r="105" spans="1:9" x14ac:dyDescent="0.25">
      <c r="A105" s="305">
        <v>94</v>
      </c>
      <c r="B105" s="308" t="s">
        <v>252</v>
      </c>
      <c r="C105" s="309" t="s">
        <v>253</v>
      </c>
      <c r="D105" s="306">
        <f t="shared" si="1"/>
        <v>12</v>
      </c>
      <c r="E105" s="306">
        <v>0</v>
      </c>
      <c r="F105" s="306">
        <v>0</v>
      </c>
      <c r="G105" s="306">
        <v>12</v>
      </c>
      <c r="I105" s="307"/>
    </row>
    <row r="106" spans="1:9" x14ac:dyDescent="0.25">
      <c r="A106" s="305">
        <v>95</v>
      </c>
      <c r="B106" s="308" t="s">
        <v>254</v>
      </c>
      <c r="C106" s="309" t="s">
        <v>255</v>
      </c>
      <c r="D106" s="306">
        <f t="shared" si="1"/>
        <v>963</v>
      </c>
      <c r="E106" s="306">
        <v>118</v>
      </c>
      <c r="F106" s="306">
        <v>839</v>
      </c>
      <c r="G106" s="306">
        <v>6</v>
      </c>
      <c r="I106" s="307"/>
    </row>
    <row r="107" spans="1:9" x14ac:dyDescent="0.25">
      <c r="A107" s="305">
        <v>96</v>
      </c>
      <c r="B107" s="13" t="s">
        <v>256</v>
      </c>
      <c r="C107" s="14" t="s">
        <v>257</v>
      </c>
      <c r="D107" s="306">
        <f t="shared" si="1"/>
        <v>721</v>
      </c>
      <c r="E107" s="306">
        <v>112</v>
      </c>
      <c r="F107" s="306">
        <v>592</v>
      </c>
      <c r="G107" s="306">
        <v>17</v>
      </c>
      <c r="I107" s="307"/>
    </row>
    <row r="108" spans="1:9" x14ac:dyDescent="0.25">
      <c r="A108" s="305">
        <v>97</v>
      </c>
      <c r="B108" s="15" t="s">
        <v>76</v>
      </c>
      <c r="C108" s="14" t="s">
        <v>77</v>
      </c>
      <c r="D108" s="306">
        <f t="shared" si="1"/>
        <v>10</v>
      </c>
      <c r="E108" s="306">
        <v>0</v>
      </c>
      <c r="F108" s="306">
        <v>0</v>
      </c>
      <c r="G108" s="306">
        <v>10</v>
      </c>
      <c r="I108" s="307"/>
    </row>
    <row r="109" spans="1:9" x14ac:dyDescent="0.25">
      <c r="A109" s="305">
        <v>98</v>
      </c>
      <c r="B109" s="13" t="s">
        <v>258</v>
      </c>
      <c r="C109" s="309" t="s">
        <v>259</v>
      </c>
      <c r="D109" s="306">
        <f t="shared" si="1"/>
        <v>0</v>
      </c>
      <c r="E109" s="306">
        <v>0</v>
      </c>
      <c r="F109" s="306">
        <v>0</v>
      </c>
      <c r="G109" s="306">
        <v>0</v>
      </c>
      <c r="I109" s="307"/>
    </row>
    <row r="110" spans="1:9" x14ac:dyDescent="0.25">
      <c r="A110" s="305">
        <v>99</v>
      </c>
      <c r="B110" s="13" t="s">
        <v>260</v>
      </c>
      <c r="C110" s="14" t="s">
        <v>261</v>
      </c>
      <c r="D110" s="306">
        <f t="shared" si="1"/>
        <v>0</v>
      </c>
      <c r="E110" s="306">
        <v>0</v>
      </c>
      <c r="F110" s="306">
        <v>0</v>
      </c>
      <c r="G110" s="306">
        <v>0</v>
      </c>
      <c r="I110" s="307"/>
    </row>
    <row r="111" spans="1:9" x14ac:dyDescent="0.25">
      <c r="A111" s="305">
        <v>100</v>
      </c>
      <c r="B111" s="308" t="s">
        <v>264</v>
      </c>
      <c r="C111" s="309" t="s">
        <v>265</v>
      </c>
      <c r="D111" s="306">
        <f t="shared" si="1"/>
        <v>0</v>
      </c>
      <c r="E111" s="306">
        <v>0</v>
      </c>
      <c r="F111" s="306">
        <v>0</v>
      </c>
      <c r="G111" s="306">
        <v>0</v>
      </c>
      <c r="I111" s="307"/>
    </row>
    <row r="112" spans="1:9" x14ac:dyDescent="0.25">
      <c r="A112" s="305">
        <v>101</v>
      </c>
      <c r="B112" s="308" t="s">
        <v>266</v>
      </c>
      <c r="C112" s="309" t="s">
        <v>267</v>
      </c>
      <c r="D112" s="306">
        <f t="shared" si="1"/>
        <v>0</v>
      </c>
      <c r="E112" s="306">
        <v>0</v>
      </c>
      <c r="F112" s="306">
        <v>0</v>
      </c>
      <c r="G112" s="306">
        <v>0</v>
      </c>
      <c r="I112" s="307"/>
    </row>
    <row r="113" spans="1:9" x14ac:dyDescent="0.25">
      <c r="A113" s="305">
        <v>102</v>
      </c>
      <c r="B113" s="308" t="s">
        <v>268</v>
      </c>
      <c r="C113" s="309" t="s">
        <v>269</v>
      </c>
      <c r="D113" s="306">
        <f t="shared" si="1"/>
        <v>0</v>
      </c>
      <c r="E113" s="306">
        <v>0</v>
      </c>
      <c r="F113" s="306">
        <v>0</v>
      </c>
      <c r="G113" s="306">
        <v>0</v>
      </c>
      <c r="I113" s="307"/>
    </row>
    <row r="114" spans="1:9" x14ac:dyDescent="0.25">
      <c r="A114" s="305">
        <v>103</v>
      </c>
      <c r="B114" s="308" t="s">
        <v>270</v>
      </c>
      <c r="C114" s="309" t="s">
        <v>271</v>
      </c>
      <c r="D114" s="306">
        <f t="shared" si="1"/>
        <v>0</v>
      </c>
      <c r="E114" s="306">
        <v>0</v>
      </c>
      <c r="F114" s="306">
        <v>0</v>
      </c>
      <c r="G114" s="306">
        <v>0</v>
      </c>
      <c r="I114" s="307"/>
    </row>
    <row r="115" spans="1:9" x14ac:dyDescent="0.25">
      <c r="A115" s="305">
        <v>104</v>
      </c>
      <c r="B115" s="308" t="s">
        <v>272</v>
      </c>
      <c r="C115" s="309" t="s">
        <v>273</v>
      </c>
      <c r="D115" s="306">
        <f t="shared" si="1"/>
        <v>0</v>
      </c>
      <c r="E115" s="306">
        <v>0</v>
      </c>
      <c r="F115" s="306">
        <v>0</v>
      </c>
      <c r="G115" s="306">
        <v>0</v>
      </c>
      <c r="I115" s="307"/>
    </row>
    <row r="116" spans="1:9" x14ac:dyDescent="0.25">
      <c r="A116" s="305">
        <v>105</v>
      </c>
      <c r="B116" s="316" t="s">
        <v>274</v>
      </c>
      <c r="C116" s="317" t="s">
        <v>275</v>
      </c>
      <c r="D116" s="306">
        <f t="shared" si="1"/>
        <v>0</v>
      </c>
      <c r="E116" s="306">
        <v>0</v>
      </c>
      <c r="F116" s="306">
        <v>0</v>
      </c>
      <c r="G116" s="306">
        <v>0</v>
      </c>
      <c r="I116" s="307"/>
    </row>
    <row r="117" spans="1:9" x14ac:dyDescent="0.25">
      <c r="A117" s="305">
        <v>106</v>
      </c>
      <c r="B117" s="15" t="s">
        <v>276</v>
      </c>
      <c r="C117" s="14" t="s">
        <v>277</v>
      </c>
      <c r="D117" s="306">
        <f t="shared" si="1"/>
        <v>0</v>
      </c>
      <c r="E117" s="306">
        <v>0</v>
      </c>
      <c r="F117" s="306">
        <v>0</v>
      </c>
      <c r="G117" s="306">
        <v>0</v>
      </c>
      <c r="I117" s="307"/>
    </row>
    <row r="118" spans="1:9" x14ac:dyDescent="0.25">
      <c r="A118" s="305">
        <v>107</v>
      </c>
      <c r="B118" s="308" t="s">
        <v>278</v>
      </c>
      <c r="C118" s="309" t="s">
        <v>279</v>
      </c>
      <c r="D118" s="306">
        <f t="shared" si="1"/>
        <v>0</v>
      </c>
      <c r="E118" s="306">
        <v>0</v>
      </c>
      <c r="F118" s="306">
        <v>0</v>
      </c>
      <c r="G118" s="306">
        <v>0</v>
      </c>
      <c r="I118" s="307"/>
    </row>
    <row r="119" spans="1:9" x14ac:dyDescent="0.25">
      <c r="A119" s="305">
        <v>108</v>
      </c>
      <c r="B119" s="13" t="s">
        <v>280</v>
      </c>
      <c r="C119" s="318" t="s">
        <v>281</v>
      </c>
      <c r="D119" s="306">
        <f t="shared" si="1"/>
        <v>0</v>
      </c>
      <c r="E119" s="306">
        <v>0</v>
      </c>
      <c r="F119" s="306">
        <v>0</v>
      </c>
      <c r="G119" s="306">
        <v>0</v>
      </c>
      <c r="I119" s="307"/>
    </row>
    <row r="120" spans="1:9" x14ac:dyDescent="0.25">
      <c r="A120" s="305">
        <v>109</v>
      </c>
      <c r="B120" s="308" t="s">
        <v>282</v>
      </c>
      <c r="C120" s="277" t="s">
        <v>283</v>
      </c>
      <c r="D120" s="306">
        <f t="shared" si="1"/>
        <v>0</v>
      </c>
      <c r="E120" s="306">
        <v>0</v>
      </c>
      <c r="F120" s="306">
        <v>0</v>
      </c>
      <c r="G120" s="306">
        <v>0</v>
      </c>
      <c r="I120" s="307"/>
    </row>
    <row r="121" spans="1:9" x14ac:dyDescent="0.25">
      <c r="A121" s="305">
        <v>110</v>
      </c>
      <c r="B121" s="15" t="s">
        <v>284</v>
      </c>
      <c r="C121" s="309" t="s">
        <v>441</v>
      </c>
      <c r="D121" s="306">
        <f t="shared" si="1"/>
        <v>0</v>
      </c>
      <c r="E121" s="306">
        <v>0</v>
      </c>
      <c r="F121" s="306">
        <v>0</v>
      </c>
      <c r="G121" s="306">
        <v>0</v>
      </c>
      <c r="I121" s="307"/>
    </row>
    <row r="122" spans="1:9" x14ac:dyDescent="0.25">
      <c r="A122" s="305">
        <v>111</v>
      </c>
      <c r="B122" s="15" t="s">
        <v>286</v>
      </c>
      <c r="C122" s="309" t="s">
        <v>287</v>
      </c>
      <c r="D122" s="306">
        <f t="shared" si="1"/>
        <v>0</v>
      </c>
      <c r="E122" s="306">
        <v>0</v>
      </c>
      <c r="F122" s="306">
        <v>0</v>
      </c>
      <c r="G122" s="306">
        <v>0</v>
      </c>
      <c r="I122" s="307"/>
    </row>
    <row r="123" spans="1:9" x14ac:dyDescent="0.25">
      <c r="A123" s="305">
        <v>112</v>
      </c>
      <c r="B123" s="15" t="s">
        <v>288</v>
      </c>
      <c r="C123" s="309" t="s">
        <v>289</v>
      </c>
      <c r="D123" s="306">
        <f t="shared" si="1"/>
        <v>0</v>
      </c>
      <c r="E123" s="306">
        <v>0</v>
      </c>
      <c r="F123" s="306">
        <v>0</v>
      </c>
      <c r="G123" s="306">
        <v>0</v>
      </c>
      <c r="I123" s="307"/>
    </row>
    <row r="124" spans="1:9" x14ac:dyDescent="0.25">
      <c r="A124" s="305">
        <v>113</v>
      </c>
      <c r="B124" s="15" t="s">
        <v>290</v>
      </c>
      <c r="C124" s="14" t="s">
        <v>291</v>
      </c>
      <c r="D124" s="306">
        <f t="shared" si="1"/>
        <v>0</v>
      </c>
      <c r="E124" s="306">
        <v>0</v>
      </c>
      <c r="F124" s="306">
        <v>0</v>
      </c>
      <c r="G124" s="306">
        <v>0</v>
      </c>
      <c r="I124" s="307"/>
    </row>
    <row r="125" spans="1:9" x14ac:dyDescent="0.25">
      <c r="A125" s="305">
        <v>114</v>
      </c>
      <c r="B125" s="308" t="s">
        <v>292</v>
      </c>
      <c r="C125" s="309" t="s">
        <v>293</v>
      </c>
      <c r="D125" s="306">
        <f t="shared" si="1"/>
        <v>0</v>
      </c>
      <c r="E125" s="306">
        <v>0</v>
      </c>
      <c r="F125" s="306">
        <v>0</v>
      </c>
      <c r="G125" s="306">
        <v>0</v>
      </c>
      <c r="I125" s="307"/>
    </row>
    <row r="126" spans="1:9" x14ac:dyDescent="0.25">
      <c r="A126" s="305">
        <v>115</v>
      </c>
      <c r="B126" s="308" t="s">
        <v>294</v>
      </c>
      <c r="C126" s="319" t="s">
        <v>295</v>
      </c>
      <c r="D126" s="306">
        <f t="shared" si="1"/>
        <v>0</v>
      </c>
      <c r="E126" s="306">
        <v>0</v>
      </c>
      <c r="F126" s="306">
        <v>0</v>
      </c>
      <c r="G126" s="306">
        <v>0</v>
      </c>
      <c r="I126" s="307"/>
    </row>
    <row r="127" spans="1:9" x14ac:dyDescent="0.25">
      <c r="A127" s="305">
        <v>116</v>
      </c>
      <c r="B127" s="308" t="s">
        <v>296</v>
      </c>
      <c r="C127" s="309" t="s">
        <v>297</v>
      </c>
      <c r="D127" s="306">
        <f t="shared" si="1"/>
        <v>0</v>
      </c>
      <c r="E127" s="306">
        <v>0</v>
      </c>
      <c r="F127" s="306">
        <v>0</v>
      </c>
      <c r="G127" s="306">
        <v>0</v>
      </c>
      <c r="I127" s="307"/>
    </row>
    <row r="128" spans="1:9" x14ac:dyDescent="0.25">
      <c r="A128" s="305">
        <v>117</v>
      </c>
      <c r="B128" s="308" t="s">
        <v>70</v>
      </c>
      <c r="C128" s="309" t="s">
        <v>298</v>
      </c>
      <c r="D128" s="306">
        <f t="shared" si="1"/>
        <v>0</v>
      </c>
      <c r="E128" s="306">
        <v>0</v>
      </c>
      <c r="F128" s="306">
        <v>0</v>
      </c>
      <c r="G128" s="306">
        <v>0</v>
      </c>
      <c r="I128" s="307"/>
    </row>
    <row r="129" spans="1:9" x14ac:dyDescent="0.25">
      <c r="A129" s="305">
        <v>118</v>
      </c>
      <c r="B129" s="308" t="s">
        <v>72</v>
      </c>
      <c r="C129" s="309" t="s">
        <v>73</v>
      </c>
      <c r="D129" s="306">
        <f t="shared" si="1"/>
        <v>0</v>
      </c>
      <c r="E129" s="306">
        <v>0</v>
      </c>
      <c r="F129" s="306">
        <v>0</v>
      </c>
      <c r="G129" s="306">
        <v>0</v>
      </c>
      <c r="I129" s="307"/>
    </row>
    <row r="130" spans="1:9" x14ac:dyDescent="0.25">
      <c r="A130" s="305">
        <v>119</v>
      </c>
      <c r="B130" s="13" t="s">
        <v>34</v>
      </c>
      <c r="C130" s="14" t="s">
        <v>35</v>
      </c>
      <c r="D130" s="306">
        <f t="shared" si="1"/>
        <v>0</v>
      </c>
      <c r="E130" s="306">
        <v>0</v>
      </c>
      <c r="F130" s="306">
        <v>0</v>
      </c>
      <c r="G130" s="306">
        <v>0</v>
      </c>
      <c r="I130" s="307"/>
    </row>
    <row r="131" spans="1:9" x14ac:dyDescent="0.25">
      <c r="A131" s="305">
        <v>120</v>
      </c>
      <c r="B131" s="13" t="s">
        <v>299</v>
      </c>
      <c r="C131" s="309" t="s">
        <v>300</v>
      </c>
      <c r="D131" s="306">
        <f t="shared" si="1"/>
        <v>0</v>
      </c>
      <c r="E131" s="306">
        <v>0</v>
      </c>
      <c r="F131" s="306">
        <v>0</v>
      </c>
      <c r="G131" s="306">
        <v>0</v>
      </c>
      <c r="I131" s="307"/>
    </row>
    <row r="132" spans="1:9" x14ac:dyDescent="0.25">
      <c r="A132" s="305">
        <v>121</v>
      </c>
      <c r="B132" s="310" t="s">
        <v>301</v>
      </c>
      <c r="C132" s="311" t="s">
        <v>302</v>
      </c>
      <c r="D132" s="306">
        <f t="shared" si="1"/>
        <v>0</v>
      </c>
      <c r="E132" s="306">
        <v>0</v>
      </c>
      <c r="F132" s="306">
        <v>0</v>
      </c>
      <c r="G132" s="306">
        <v>0</v>
      </c>
      <c r="I132" s="307"/>
    </row>
    <row r="133" spans="1:9" x14ac:dyDescent="0.25">
      <c r="A133" s="305">
        <v>122</v>
      </c>
      <c r="B133" s="308" t="s">
        <v>303</v>
      </c>
      <c r="C133" s="309" t="s">
        <v>304</v>
      </c>
      <c r="D133" s="306">
        <f t="shared" ref="D133:D145" si="2">SUM(E133:G133)</f>
        <v>0</v>
      </c>
      <c r="E133" s="306">
        <v>0</v>
      </c>
      <c r="F133" s="306">
        <v>0</v>
      </c>
      <c r="G133" s="306">
        <v>0</v>
      </c>
      <c r="I133" s="307"/>
    </row>
    <row r="134" spans="1:9" x14ac:dyDescent="0.25">
      <c r="A134" s="305">
        <v>123</v>
      </c>
      <c r="B134" s="308" t="s">
        <v>16</v>
      </c>
      <c r="C134" s="309" t="s">
        <v>17</v>
      </c>
      <c r="D134" s="306">
        <f t="shared" si="2"/>
        <v>0</v>
      </c>
      <c r="E134" s="306">
        <v>0</v>
      </c>
      <c r="F134" s="306">
        <v>0</v>
      </c>
      <c r="G134" s="306">
        <v>0</v>
      </c>
      <c r="I134" s="307"/>
    </row>
    <row r="135" spans="1:9" x14ac:dyDescent="0.25">
      <c r="A135" s="305">
        <v>124</v>
      </c>
      <c r="B135" s="308" t="s">
        <v>68</v>
      </c>
      <c r="C135" s="309" t="s">
        <v>69</v>
      </c>
      <c r="D135" s="306">
        <f t="shared" si="2"/>
        <v>0</v>
      </c>
      <c r="E135" s="306">
        <v>0</v>
      </c>
      <c r="F135" s="306">
        <v>0</v>
      </c>
      <c r="G135" s="306">
        <v>0</v>
      </c>
      <c r="I135" s="307"/>
    </row>
    <row r="136" spans="1:9" x14ac:dyDescent="0.25">
      <c r="A136" s="305">
        <v>125</v>
      </c>
      <c r="B136" s="310" t="s">
        <v>60</v>
      </c>
      <c r="C136" s="311" t="s">
        <v>305</v>
      </c>
      <c r="D136" s="306">
        <f t="shared" si="2"/>
        <v>943</v>
      </c>
      <c r="E136" s="306">
        <v>140</v>
      </c>
      <c r="F136" s="306">
        <v>803</v>
      </c>
      <c r="G136" s="306">
        <v>0</v>
      </c>
      <c r="I136" s="307"/>
    </row>
    <row r="137" spans="1:9" x14ac:dyDescent="0.25">
      <c r="A137" s="305">
        <v>126</v>
      </c>
      <c r="B137" s="15" t="s">
        <v>56</v>
      </c>
      <c r="C137" s="311" t="s">
        <v>306</v>
      </c>
      <c r="D137" s="306">
        <f t="shared" si="2"/>
        <v>1723</v>
      </c>
      <c r="E137" s="306">
        <v>249</v>
      </c>
      <c r="F137" s="306">
        <v>1442</v>
      </c>
      <c r="G137" s="306">
        <v>32</v>
      </c>
      <c r="I137" s="307"/>
    </row>
    <row r="138" spans="1:9" x14ac:dyDescent="0.25">
      <c r="A138" s="305">
        <v>127</v>
      </c>
      <c r="B138" s="308" t="s">
        <v>307</v>
      </c>
      <c r="C138" s="309" t="s">
        <v>308</v>
      </c>
      <c r="D138" s="306">
        <f t="shared" si="2"/>
        <v>0</v>
      </c>
      <c r="E138" s="306">
        <v>0</v>
      </c>
      <c r="F138" s="306">
        <v>0</v>
      </c>
      <c r="G138" s="306">
        <v>0</v>
      </c>
      <c r="I138" s="307"/>
    </row>
    <row r="139" spans="1:9" x14ac:dyDescent="0.25">
      <c r="A139" s="305">
        <v>128</v>
      </c>
      <c r="B139" s="13" t="s">
        <v>309</v>
      </c>
      <c r="C139" s="14" t="s">
        <v>310</v>
      </c>
      <c r="D139" s="306">
        <f t="shared" si="2"/>
        <v>0</v>
      </c>
      <c r="E139" s="306">
        <v>0</v>
      </c>
      <c r="F139" s="306">
        <v>0</v>
      </c>
      <c r="G139" s="306">
        <v>0</v>
      </c>
      <c r="I139" s="307"/>
    </row>
    <row r="140" spans="1:9" x14ac:dyDescent="0.25">
      <c r="A140" s="305">
        <v>129</v>
      </c>
      <c r="B140" s="308" t="s">
        <v>311</v>
      </c>
      <c r="C140" s="309" t="s">
        <v>312</v>
      </c>
      <c r="D140" s="306">
        <f t="shared" si="2"/>
        <v>0</v>
      </c>
      <c r="E140" s="306">
        <v>0</v>
      </c>
      <c r="F140" s="306">
        <v>0</v>
      </c>
      <c r="G140" s="306">
        <v>0</v>
      </c>
      <c r="I140" s="307"/>
    </row>
    <row r="141" spans="1:9" x14ac:dyDescent="0.25">
      <c r="A141" s="305">
        <v>130</v>
      </c>
      <c r="B141" s="320" t="s">
        <v>313</v>
      </c>
      <c r="C141" s="321" t="s">
        <v>314</v>
      </c>
      <c r="D141" s="306">
        <f t="shared" si="2"/>
        <v>0</v>
      </c>
      <c r="E141" s="306">
        <v>0</v>
      </c>
      <c r="F141" s="306">
        <v>0</v>
      </c>
      <c r="G141" s="306">
        <v>0</v>
      </c>
      <c r="I141" s="307"/>
    </row>
    <row r="142" spans="1:9" x14ac:dyDescent="0.25">
      <c r="A142" s="305">
        <v>131</v>
      </c>
      <c r="B142" s="322" t="s">
        <v>315</v>
      </c>
      <c r="C142" s="323" t="s">
        <v>316</v>
      </c>
      <c r="D142" s="306">
        <f t="shared" si="2"/>
        <v>0</v>
      </c>
      <c r="E142" s="306">
        <v>0</v>
      </c>
      <c r="F142" s="306">
        <v>0</v>
      </c>
      <c r="G142" s="306">
        <v>0</v>
      </c>
      <c r="I142" s="307"/>
    </row>
    <row r="143" spans="1:9" x14ac:dyDescent="0.25">
      <c r="A143" s="305">
        <v>132</v>
      </c>
      <c r="B143" s="324" t="s">
        <v>317</v>
      </c>
      <c r="C143" s="325" t="s">
        <v>318</v>
      </c>
      <c r="D143" s="306">
        <f t="shared" si="2"/>
        <v>0</v>
      </c>
      <c r="E143" s="306">
        <v>0</v>
      </c>
      <c r="F143" s="306">
        <v>0</v>
      </c>
      <c r="G143" s="306">
        <v>0</v>
      </c>
      <c r="I143" s="307"/>
    </row>
    <row r="144" spans="1:9" x14ac:dyDescent="0.25">
      <c r="A144" s="305">
        <v>133</v>
      </c>
      <c r="B144" s="305" t="s">
        <v>319</v>
      </c>
      <c r="C144" s="326" t="s">
        <v>320</v>
      </c>
      <c r="D144" s="306">
        <f t="shared" si="2"/>
        <v>0</v>
      </c>
      <c r="E144" s="306">
        <v>0</v>
      </c>
      <c r="F144" s="306">
        <v>0</v>
      </c>
      <c r="G144" s="306">
        <v>0</v>
      </c>
      <c r="I144" s="307"/>
    </row>
    <row r="145" spans="1:9" x14ac:dyDescent="0.25">
      <c r="A145" s="305">
        <v>134</v>
      </c>
      <c r="B145" s="327" t="s">
        <v>321</v>
      </c>
      <c r="C145" s="326" t="s">
        <v>322</v>
      </c>
      <c r="D145" s="306">
        <f t="shared" si="2"/>
        <v>0</v>
      </c>
      <c r="E145" s="306">
        <v>0</v>
      </c>
      <c r="F145" s="306">
        <v>0</v>
      </c>
      <c r="G145" s="306">
        <v>0</v>
      </c>
      <c r="I145" s="307"/>
    </row>
    <row r="146" spans="1:9" ht="12" customHeight="1" x14ac:dyDescent="0.25">
      <c r="A146" s="305">
        <v>135</v>
      </c>
      <c r="B146" s="327" t="s">
        <v>323</v>
      </c>
      <c r="C146" s="326" t="s">
        <v>324</v>
      </c>
      <c r="D146" s="328">
        <f t="shared" ref="D146" si="3">SUM(E146:G146)</f>
        <v>0</v>
      </c>
      <c r="E146" s="328">
        <v>0</v>
      </c>
      <c r="F146" s="328">
        <v>0</v>
      </c>
      <c r="G146" s="328">
        <v>0</v>
      </c>
    </row>
    <row r="147" spans="1:9" x14ac:dyDescent="0.25">
      <c r="A147" s="305">
        <v>136</v>
      </c>
      <c r="B147" s="762" t="s">
        <v>743</v>
      </c>
      <c r="C147" s="763" t="s">
        <v>744</v>
      </c>
      <c r="D147" s="328">
        <f t="shared" ref="D147" si="4">SUM(E147:G147)</f>
        <v>0</v>
      </c>
      <c r="E147" s="328">
        <v>0</v>
      </c>
      <c r="F147" s="328">
        <v>0</v>
      </c>
      <c r="G147" s="328">
        <v>0</v>
      </c>
    </row>
    <row r="150" spans="1:9" x14ac:dyDescent="0.25">
      <c r="D150" s="275"/>
      <c r="E150" s="275"/>
      <c r="F150" s="275"/>
      <c r="G150" s="275"/>
    </row>
  </sheetData>
  <mergeCells count="11">
    <mergeCell ref="A7:C7"/>
    <mergeCell ref="A8:C8"/>
    <mergeCell ref="A87:A90"/>
    <mergeCell ref="B87:B90"/>
    <mergeCell ref="A1:G1"/>
    <mergeCell ref="A3:A5"/>
    <mergeCell ref="B3:B5"/>
    <mergeCell ref="C3:C5"/>
    <mergeCell ref="D3:G3"/>
    <mergeCell ref="D4:D5"/>
    <mergeCell ref="E4:G4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zoomScaleSheetLayoutView="90" workbookViewId="0">
      <selection activeCell="J34" sqref="J34"/>
    </sheetView>
  </sheetViews>
  <sheetFormatPr defaultRowHeight="12.75" x14ac:dyDescent="0.2"/>
  <cols>
    <col min="1" max="1" width="5.28515625" style="281" customWidth="1"/>
    <col min="2" max="2" width="10.42578125" style="282" customWidth="1"/>
    <col min="3" max="3" width="37.28515625" style="283" customWidth="1"/>
    <col min="4" max="4" width="10" style="283" customWidth="1"/>
    <col min="5" max="5" width="18.28515625" style="283" customWidth="1"/>
    <col min="6" max="6" width="13.85546875" style="283" customWidth="1"/>
    <col min="7" max="7" width="9.140625" style="283" customWidth="1"/>
    <col min="8" max="8" width="17.140625" style="283" customWidth="1"/>
    <col min="9" max="9" width="12.42578125" style="283" customWidth="1"/>
    <col min="10" max="10" width="9.5703125" style="283" customWidth="1"/>
    <col min="11" max="11" width="16.85546875" style="283" customWidth="1"/>
    <col min="12" max="12" width="13" style="283" customWidth="1"/>
    <col min="13" max="16384" width="9.140625" style="283"/>
  </cols>
  <sheetData>
    <row r="1" spans="1:13" ht="18.75" x14ac:dyDescent="0.3">
      <c r="C1" s="1090" t="s">
        <v>407</v>
      </c>
      <c r="D1" s="1090"/>
      <c r="E1" s="1090"/>
      <c r="F1" s="1090"/>
      <c r="G1" s="1090"/>
      <c r="H1" s="1090"/>
      <c r="I1" s="1090"/>
      <c r="J1" s="1090"/>
      <c r="K1" s="1090"/>
      <c r="L1" s="1090"/>
    </row>
    <row r="3" spans="1:13" x14ac:dyDescent="0.2">
      <c r="A3" s="1087" t="s">
        <v>0</v>
      </c>
      <c r="B3" s="1087" t="s">
        <v>362</v>
      </c>
      <c r="C3" s="1087" t="s">
        <v>93</v>
      </c>
      <c r="D3" s="1087" t="s">
        <v>408</v>
      </c>
      <c r="E3" s="1087" t="s">
        <v>409</v>
      </c>
      <c r="F3" s="1087"/>
      <c r="G3" s="1091" t="s">
        <v>358</v>
      </c>
      <c r="H3" s="1092"/>
      <c r="I3" s="1092"/>
      <c r="J3" s="1092"/>
      <c r="K3" s="1092"/>
      <c r="L3" s="1093"/>
    </row>
    <row r="4" spans="1:13" ht="12.75" customHeight="1" x14ac:dyDescent="0.2">
      <c r="A4" s="1087"/>
      <c r="B4" s="1087"/>
      <c r="C4" s="1087"/>
      <c r="D4" s="1087"/>
      <c r="E4" s="1087"/>
      <c r="F4" s="1087"/>
      <c r="G4" s="1094" t="s">
        <v>410</v>
      </c>
      <c r="H4" s="1095"/>
      <c r="I4" s="1096"/>
      <c r="J4" s="1094" t="s">
        <v>411</v>
      </c>
      <c r="K4" s="1095"/>
      <c r="L4" s="1096"/>
    </row>
    <row r="5" spans="1:13" ht="12.75" customHeight="1" x14ac:dyDescent="0.2">
      <c r="A5" s="1087"/>
      <c r="B5" s="1087"/>
      <c r="C5" s="1087"/>
      <c r="D5" s="1087"/>
      <c r="E5" s="1087" t="s">
        <v>412</v>
      </c>
      <c r="F5" s="1087" t="s">
        <v>413</v>
      </c>
      <c r="G5" s="1088" t="s">
        <v>414</v>
      </c>
      <c r="H5" s="1087" t="s">
        <v>412</v>
      </c>
      <c r="I5" s="1087" t="s">
        <v>413</v>
      </c>
      <c r="J5" s="1088" t="s">
        <v>414</v>
      </c>
      <c r="K5" s="1087" t="s">
        <v>412</v>
      </c>
      <c r="L5" s="1087" t="s">
        <v>413</v>
      </c>
    </row>
    <row r="6" spans="1:13" ht="39.75" customHeight="1" x14ac:dyDescent="0.2">
      <c r="A6" s="1087"/>
      <c r="B6" s="1087"/>
      <c r="C6" s="1087"/>
      <c r="D6" s="1087"/>
      <c r="E6" s="1087"/>
      <c r="F6" s="1087"/>
      <c r="G6" s="1089"/>
      <c r="H6" s="1087"/>
      <c r="I6" s="1087"/>
      <c r="J6" s="1089"/>
      <c r="K6" s="1087"/>
      <c r="L6" s="1087"/>
    </row>
    <row r="7" spans="1:13" s="287" customFormat="1" ht="11.25" x14ac:dyDescent="0.2">
      <c r="A7" s="284">
        <v>1</v>
      </c>
      <c r="B7" s="285">
        <v>2</v>
      </c>
      <c r="C7" s="286">
        <v>3</v>
      </c>
      <c r="D7" s="284">
        <v>4</v>
      </c>
      <c r="E7" s="284">
        <v>5</v>
      </c>
      <c r="F7" s="284">
        <v>6</v>
      </c>
      <c r="G7" s="284">
        <v>7</v>
      </c>
      <c r="H7" s="284">
        <v>8</v>
      </c>
      <c r="I7" s="284">
        <v>9</v>
      </c>
      <c r="J7" s="284">
        <v>10</v>
      </c>
      <c r="K7" s="284">
        <v>11</v>
      </c>
      <c r="L7" s="284">
        <v>12</v>
      </c>
    </row>
    <row r="8" spans="1:13" s="287" customFormat="1" ht="19.5" customHeight="1" x14ac:dyDescent="0.2">
      <c r="A8" s="1086" t="s">
        <v>401</v>
      </c>
      <c r="B8" s="1086"/>
      <c r="C8" s="1086"/>
      <c r="D8" s="288">
        <f>E8+F8</f>
        <v>233348</v>
      </c>
      <c r="E8" s="288">
        <f>SUM(E9:E28)</f>
        <v>186680</v>
      </c>
      <c r="F8" s="288">
        <f>SUM(F9:F28)</f>
        <v>46668</v>
      </c>
      <c r="G8" s="288">
        <f>H8+I8</f>
        <v>180274</v>
      </c>
      <c r="H8" s="288">
        <f>SUM(H9:H28)</f>
        <v>144220</v>
      </c>
      <c r="I8" s="288">
        <f>SUM(I9:I28)</f>
        <v>36054</v>
      </c>
      <c r="J8" s="288">
        <f>K8+L8</f>
        <v>53074</v>
      </c>
      <c r="K8" s="288">
        <f t="shared" ref="K8:L8" si="0">SUM(K9:K28)</f>
        <v>42460</v>
      </c>
      <c r="L8" s="288">
        <f t="shared" si="0"/>
        <v>10614</v>
      </c>
    </row>
    <row r="9" spans="1:13" x14ac:dyDescent="0.2">
      <c r="A9" s="289">
        <v>1</v>
      </c>
      <c r="B9" s="290" t="s">
        <v>30</v>
      </c>
      <c r="C9" s="291" t="s">
        <v>31</v>
      </c>
      <c r="D9" s="292">
        <f>E9+F9</f>
        <v>13903</v>
      </c>
      <c r="E9" s="292">
        <f>H9+K9</f>
        <v>11122</v>
      </c>
      <c r="F9" s="292">
        <f>I9+L9</f>
        <v>2781</v>
      </c>
      <c r="G9" s="292">
        <f>H9+I9</f>
        <v>10445</v>
      </c>
      <c r="H9" s="292">
        <f>VLOOKUP(B9,'[13]ЦЗ _дети+взр'!$A:$K,7,0)</f>
        <v>8356</v>
      </c>
      <c r="I9" s="292">
        <f>VLOOKUP(B9,'[13]ЦЗ _дети+взр'!$A:$K,8,0)</f>
        <v>2089</v>
      </c>
      <c r="J9" s="292">
        <f>K9+L9</f>
        <v>3458</v>
      </c>
      <c r="K9" s="292">
        <f>VLOOKUP(B9,'[13]ЦЗ _дети+взр'!$A:$K,10,0)</f>
        <v>2766</v>
      </c>
      <c r="L9" s="292">
        <f>VLOOKUP(B9,'[13]ЦЗ _дети+взр'!$A:$K,11,0)</f>
        <v>692</v>
      </c>
      <c r="M9" s="293"/>
    </row>
    <row r="10" spans="1:13" x14ac:dyDescent="0.2">
      <c r="A10" s="289">
        <v>2</v>
      </c>
      <c r="B10" s="290" t="s">
        <v>80</v>
      </c>
      <c r="C10" s="291" t="s">
        <v>81</v>
      </c>
      <c r="D10" s="292">
        <f t="shared" ref="D10:D27" si="1">E10+F10</f>
        <v>9006</v>
      </c>
      <c r="E10" s="292">
        <f t="shared" ref="E10:F27" si="2">H10+K10</f>
        <v>7205</v>
      </c>
      <c r="F10" s="292">
        <f t="shared" si="2"/>
        <v>1801</v>
      </c>
      <c r="G10" s="292">
        <f t="shared" ref="G10:G28" si="3">H10+I10</f>
        <v>7054</v>
      </c>
      <c r="H10" s="292">
        <f>VLOOKUP(B10,'[13]ЦЗ _дети+взр'!$A:$K,7,0)</f>
        <v>5643</v>
      </c>
      <c r="I10" s="292">
        <f>VLOOKUP(B10,'[13]ЦЗ _дети+взр'!$A:$K,8,0)</f>
        <v>1411</v>
      </c>
      <c r="J10" s="292">
        <f t="shared" ref="J10:J28" si="4">K10+L10</f>
        <v>1952</v>
      </c>
      <c r="K10" s="292">
        <f>VLOOKUP(B10,'[13]ЦЗ _дети+взр'!$A:$K,10,0)</f>
        <v>1562</v>
      </c>
      <c r="L10" s="292">
        <f>VLOOKUP(B10,'[13]ЦЗ _дети+взр'!$A:$K,11,0)</f>
        <v>390</v>
      </c>
      <c r="M10" s="293"/>
    </row>
    <row r="11" spans="1:13" x14ac:dyDescent="0.2">
      <c r="A11" s="289">
        <v>3</v>
      </c>
      <c r="B11" s="290" t="s">
        <v>157</v>
      </c>
      <c r="C11" s="291" t="s">
        <v>158</v>
      </c>
      <c r="D11" s="292">
        <f t="shared" si="1"/>
        <v>7702</v>
      </c>
      <c r="E11" s="292">
        <f t="shared" si="2"/>
        <v>6161</v>
      </c>
      <c r="F11" s="292">
        <f t="shared" si="2"/>
        <v>1541</v>
      </c>
      <c r="G11" s="292">
        <f t="shared" si="3"/>
        <v>6013</v>
      </c>
      <c r="H11" s="292">
        <f>VLOOKUP(B11,'[13]ЦЗ _дети+взр'!$A:$K,7,0)</f>
        <v>4810</v>
      </c>
      <c r="I11" s="292">
        <f>VLOOKUP(B11,'[13]ЦЗ _дети+взр'!$A:$K,8,0)</f>
        <v>1203</v>
      </c>
      <c r="J11" s="292">
        <f t="shared" si="4"/>
        <v>1689</v>
      </c>
      <c r="K11" s="292">
        <f>VLOOKUP(B11,'[13]ЦЗ _дети+взр'!$A:$K,10,0)</f>
        <v>1351</v>
      </c>
      <c r="L11" s="292">
        <f>VLOOKUP(B11,'[13]ЦЗ _дети+взр'!$A:$K,11,0)</f>
        <v>338</v>
      </c>
      <c r="M11" s="293"/>
    </row>
    <row r="12" spans="1:13" x14ac:dyDescent="0.2">
      <c r="A12" s="289">
        <v>4</v>
      </c>
      <c r="B12" s="290" t="s">
        <v>32</v>
      </c>
      <c r="C12" s="291" t="s">
        <v>33</v>
      </c>
      <c r="D12" s="292">
        <f t="shared" si="1"/>
        <v>6135</v>
      </c>
      <c r="E12" s="292">
        <f t="shared" si="2"/>
        <v>4908</v>
      </c>
      <c r="F12" s="292">
        <f t="shared" si="2"/>
        <v>1227</v>
      </c>
      <c r="G12" s="292">
        <f t="shared" si="3"/>
        <v>4665</v>
      </c>
      <c r="H12" s="292">
        <f>VLOOKUP(B12,'[13]ЦЗ _дети+взр'!$A:$K,7,0)</f>
        <v>3732</v>
      </c>
      <c r="I12" s="292">
        <f>VLOOKUP(B12,'[13]ЦЗ _дети+взр'!$A:$K,8,0)</f>
        <v>933</v>
      </c>
      <c r="J12" s="292">
        <f t="shared" si="4"/>
        <v>1470</v>
      </c>
      <c r="K12" s="292">
        <f>VLOOKUP(B12,'[13]ЦЗ _дети+взр'!$A:$K,10,0)</f>
        <v>1176</v>
      </c>
      <c r="L12" s="292">
        <f>VLOOKUP(B12,'[13]ЦЗ _дети+взр'!$A:$K,11,0)</f>
        <v>294</v>
      </c>
      <c r="M12" s="293"/>
    </row>
    <row r="13" spans="1:13" x14ac:dyDescent="0.2">
      <c r="A13" s="289">
        <v>5</v>
      </c>
      <c r="B13" s="290" t="s">
        <v>117</v>
      </c>
      <c r="C13" s="291" t="s">
        <v>118</v>
      </c>
      <c r="D13" s="292">
        <f t="shared" si="1"/>
        <v>15929</v>
      </c>
      <c r="E13" s="292">
        <f t="shared" si="2"/>
        <v>12744</v>
      </c>
      <c r="F13" s="292">
        <f t="shared" si="2"/>
        <v>3185</v>
      </c>
      <c r="G13" s="292">
        <f t="shared" si="3"/>
        <v>12272</v>
      </c>
      <c r="H13" s="292">
        <f>VLOOKUP(B13,'[13]ЦЗ _дети+взр'!$A:$K,7,0)</f>
        <v>9818</v>
      </c>
      <c r="I13" s="292">
        <f>VLOOKUP(B13,'[13]ЦЗ _дети+взр'!$A:$K,8,0)</f>
        <v>2454</v>
      </c>
      <c r="J13" s="292">
        <f t="shared" si="4"/>
        <v>3657</v>
      </c>
      <c r="K13" s="292">
        <f>VLOOKUP(B13,'[13]ЦЗ _дети+взр'!$A:$K,10,0)</f>
        <v>2926</v>
      </c>
      <c r="L13" s="292">
        <f>VLOOKUP(B13,'[13]ЦЗ _дети+взр'!$A:$K,11,0)</f>
        <v>731</v>
      </c>
      <c r="M13" s="293"/>
    </row>
    <row r="14" spans="1:13" x14ac:dyDescent="0.2">
      <c r="A14" s="289">
        <v>6</v>
      </c>
      <c r="B14" s="290" t="s">
        <v>141</v>
      </c>
      <c r="C14" s="291" t="s">
        <v>142</v>
      </c>
      <c r="D14" s="292">
        <f t="shared" si="1"/>
        <v>9013</v>
      </c>
      <c r="E14" s="292">
        <f t="shared" si="2"/>
        <v>7211</v>
      </c>
      <c r="F14" s="292">
        <f t="shared" si="2"/>
        <v>1802</v>
      </c>
      <c r="G14" s="292">
        <f t="shared" si="3"/>
        <v>6691</v>
      </c>
      <c r="H14" s="292">
        <f>VLOOKUP(B14,'[13]ЦЗ _дети+взр'!$A:$K,7,0)</f>
        <v>5353</v>
      </c>
      <c r="I14" s="292">
        <f>VLOOKUP(B14,'[13]ЦЗ _дети+взр'!$A:$K,8,0)</f>
        <v>1338</v>
      </c>
      <c r="J14" s="292">
        <f t="shared" si="4"/>
        <v>2322</v>
      </c>
      <c r="K14" s="292">
        <f>VLOOKUP(B14,'[13]ЦЗ _дети+взр'!$A:$K,10,0)</f>
        <v>1858</v>
      </c>
      <c r="L14" s="292">
        <f>VLOOKUP(B14,'[13]ЦЗ _дети+взр'!$A:$K,11,0)</f>
        <v>464</v>
      </c>
      <c r="M14" s="293"/>
    </row>
    <row r="15" spans="1:13" x14ac:dyDescent="0.2">
      <c r="A15" s="289">
        <v>7</v>
      </c>
      <c r="B15" s="290" t="s">
        <v>149</v>
      </c>
      <c r="C15" s="291" t="s">
        <v>415</v>
      </c>
      <c r="D15" s="292">
        <f t="shared" si="1"/>
        <v>20249</v>
      </c>
      <c r="E15" s="292">
        <f t="shared" si="2"/>
        <v>16199</v>
      </c>
      <c r="F15" s="292">
        <f t="shared" si="2"/>
        <v>4050</v>
      </c>
      <c r="G15" s="292">
        <f t="shared" si="3"/>
        <v>20249</v>
      </c>
      <c r="H15" s="292">
        <f>VLOOKUP(B15,'[13]ЦЗ _дети+взр'!$A:$K,7,0)</f>
        <v>16199</v>
      </c>
      <c r="I15" s="292">
        <f>VLOOKUP(B15,'[13]ЦЗ _дети+взр'!$A:$K,8,0)</f>
        <v>4050</v>
      </c>
      <c r="J15" s="292">
        <f t="shared" si="4"/>
        <v>0</v>
      </c>
      <c r="K15" s="292">
        <f>VLOOKUP(B15,'[13]ЦЗ _дети+взр'!$A:$K,10,0)</f>
        <v>0</v>
      </c>
      <c r="L15" s="292">
        <f>VLOOKUP(B15,'[13]ЦЗ _дети+взр'!$A:$K,11,0)</f>
        <v>0</v>
      </c>
      <c r="M15" s="293"/>
    </row>
    <row r="16" spans="1:13" x14ac:dyDescent="0.2">
      <c r="A16" s="289">
        <v>8</v>
      </c>
      <c r="B16" s="290" t="s">
        <v>171</v>
      </c>
      <c r="C16" s="291" t="s">
        <v>172</v>
      </c>
      <c r="D16" s="292">
        <f>E16+F16</f>
        <v>21611</v>
      </c>
      <c r="E16" s="292">
        <f t="shared" si="2"/>
        <v>17289</v>
      </c>
      <c r="F16" s="292">
        <f t="shared" si="2"/>
        <v>4322</v>
      </c>
      <c r="G16" s="292">
        <f t="shared" si="3"/>
        <v>19062</v>
      </c>
      <c r="H16" s="292">
        <f>VLOOKUP(B16,'[13]ЦЗ _дети+взр'!$A:$K,7,0)</f>
        <v>15250</v>
      </c>
      <c r="I16" s="292">
        <f>VLOOKUP(B16,'[13]ЦЗ _дети+взр'!$A:$K,8,0)</f>
        <v>3812</v>
      </c>
      <c r="J16" s="292">
        <f t="shared" si="4"/>
        <v>2549</v>
      </c>
      <c r="K16" s="292">
        <f>VLOOKUP(B16,'[13]ЦЗ _дети+взр'!$A:$K,10,0)</f>
        <v>2039</v>
      </c>
      <c r="L16" s="292">
        <f>VLOOKUP(B16,'[13]ЦЗ _дети+взр'!$A:$K,11,0)</f>
        <v>510</v>
      </c>
      <c r="M16" s="293"/>
    </row>
    <row r="17" spans="1:13" x14ac:dyDescent="0.2">
      <c r="A17" s="289">
        <v>9</v>
      </c>
      <c r="B17" s="290" t="s">
        <v>16</v>
      </c>
      <c r="C17" s="291" t="s">
        <v>17</v>
      </c>
      <c r="D17" s="292">
        <f t="shared" si="1"/>
        <v>9962</v>
      </c>
      <c r="E17" s="292">
        <f t="shared" si="2"/>
        <v>7969</v>
      </c>
      <c r="F17" s="292">
        <f t="shared" si="2"/>
        <v>1993</v>
      </c>
      <c r="G17" s="292">
        <f t="shared" si="3"/>
        <v>8619</v>
      </c>
      <c r="H17" s="292">
        <f>VLOOKUP(B17,'[13]ЦЗ _дети+взр'!$A:$K,7,0)</f>
        <v>6895</v>
      </c>
      <c r="I17" s="292">
        <f>VLOOKUP(B17,'[13]ЦЗ _дети+взр'!$A:$K,8,0)</f>
        <v>1724</v>
      </c>
      <c r="J17" s="292">
        <f t="shared" si="4"/>
        <v>1343</v>
      </c>
      <c r="K17" s="292">
        <f>VLOOKUP(B17,'[13]ЦЗ _дети+взр'!$A:$K,10,0)</f>
        <v>1074</v>
      </c>
      <c r="L17" s="292">
        <f>VLOOKUP(B17,'[13]ЦЗ _дети+взр'!$A:$K,11,0)</f>
        <v>269</v>
      </c>
      <c r="M17" s="293"/>
    </row>
    <row r="18" spans="1:13" x14ac:dyDescent="0.2">
      <c r="A18" s="289">
        <v>10</v>
      </c>
      <c r="B18" s="290" t="s">
        <v>151</v>
      </c>
      <c r="C18" s="291" t="s">
        <v>152</v>
      </c>
      <c r="D18" s="292">
        <f t="shared" si="1"/>
        <v>5982</v>
      </c>
      <c r="E18" s="292">
        <f t="shared" si="2"/>
        <v>4786</v>
      </c>
      <c r="F18" s="292">
        <f t="shared" si="2"/>
        <v>1196</v>
      </c>
      <c r="G18" s="292">
        <f t="shared" si="3"/>
        <v>0</v>
      </c>
      <c r="H18" s="292">
        <f>VLOOKUP(B18,'[13]ЦЗ _дети+взр'!$A:$K,7,0)</f>
        <v>0</v>
      </c>
      <c r="I18" s="292">
        <f>VLOOKUP(B18,'[13]ЦЗ _дети+взр'!$A:$K,8,0)</f>
        <v>0</v>
      </c>
      <c r="J18" s="292">
        <f t="shared" si="4"/>
        <v>5982</v>
      </c>
      <c r="K18" s="292">
        <f>VLOOKUP(B18,'[13]ЦЗ _дети+взр'!$A:$K,10,0)</f>
        <v>4786</v>
      </c>
      <c r="L18" s="292">
        <f>VLOOKUP(B18,'[13]ЦЗ _дети+взр'!$A:$K,11,0)</f>
        <v>1196</v>
      </c>
      <c r="M18" s="293"/>
    </row>
    <row r="19" spans="1:13" x14ac:dyDescent="0.2">
      <c r="A19" s="289">
        <v>11</v>
      </c>
      <c r="B19" s="290" t="s">
        <v>20</v>
      </c>
      <c r="C19" s="291" t="s">
        <v>21</v>
      </c>
      <c r="D19" s="292">
        <f t="shared" si="1"/>
        <v>8013</v>
      </c>
      <c r="E19" s="292">
        <f t="shared" si="2"/>
        <v>6411</v>
      </c>
      <c r="F19" s="292">
        <f t="shared" si="2"/>
        <v>1602</v>
      </c>
      <c r="G19" s="292">
        <f t="shared" si="3"/>
        <v>6287</v>
      </c>
      <c r="H19" s="292">
        <f>VLOOKUP(B19,'[13]ЦЗ _дети+взр'!$A:$K,7,0)</f>
        <v>5030</v>
      </c>
      <c r="I19" s="292">
        <f>VLOOKUP(B19,'[13]ЦЗ _дети+взр'!$A:$K,8,0)</f>
        <v>1257</v>
      </c>
      <c r="J19" s="292">
        <f t="shared" si="4"/>
        <v>1726</v>
      </c>
      <c r="K19" s="292">
        <f>VLOOKUP(B19,'[13]ЦЗ _дети+взр'!$A:$K,10,0)</f>
        <v>1381</v>
      </c>
      <c r="L19" s="292">
        <f>VLOOKUP(B19,'[13]ЦЗ _дети+взр'!$A:$K,11,0)</f>
        <v>345</v>
      </c>
      <c r="M19" s="293"/>
    </row>
    <row r="20" spans="1:13" x14ac:dyDescent="0.2">
      <c r="A20" s="289">
        <v>12</v>
      </c>
      <c r="B20" s="290" t="s">
        <v>58</v>
      </c>
      <c r="C20" s="291" t="s">
        <v>59</v>
      </c>
      <c r="D20" s="292">
        <f t="shared" si="1"/>
        <v>4844</v>
      </c>
      <c r="E20" s="292">
        <f t="shared" si="2"/>
        <v>3876</v>
      </c>
      <c r="F20" s="292">
        <f t="shared" si="2"/>
        <v>968</v>
      </c>
      <c r="G20" s="292">
        <f t="shared" si="3"/>
        <v>3762</v>
      </c>
      <c r="H20" s="292">
        <f>VLOOKUP(B20,'[13]ЦЗ _дети+взр'!$A:$K,7,0)</f>
        <v>3010</v>
      </c>
      <c r="I20" s="292">
        <f>VLOOKUP(B20,'[13]ЦЗ _дети+взр'!$A:$K,8,0)</f>
        <v>752</v>
      </c>
      <c r="J20" s="292">
        <f t="shared" si="4"/>
        <v>1082</v>
      </c>
      <c r="K20" s="292">
        <f>VLOOKUP(B20,'[13]ЦЗ _дети+взр'!$A:$K,10,0)</f>
        <v>866</v>
      </c>
      <c r="L20" s="292">
        <f>VLOOKUP(B20,'[13]ЦЗ _дети+взр'!$A:$K,11,0)</f>
        <v>216</v>
      </c>
      <c r="M20" s="293"/>
    </row>
    <row r="21" spans="1:13" x14ac:dyDescent="0.2">
      <c r="A21" s="289">
        <v>13</v>
      </c>
      <c r="B21" s="290" t="s">
        <v>46</v>
      </c>
      <c r="C21" s="291" t="s">
        <v>47</v>
      </c>
      <c r="D21" s="292">
        <f t="shared" si="1"/>
        <v>13690</v>
      </c>
      <c r="E21" s="292">
        <f t="shared" si="2"/>
        <v>10952</v>
      </c>
      <c r="F21" s="292">
        <f t="shared" si="2"/>
        <v>2738</v>
      </c>
      <c r="G21" s="292">
        <f t="shared" si="3"/>
        <v>10832</v>
      </c>
      <c r="H21" s="292">
        <f>VLOOKUP(B21,'[13]ЦЗ _дети+взр'!$A:$K,7,0)</f>
        <v>8666</v>
      </c>
      <c r="I21" s="292">
        <f>VLOOKUP(B21,'[13]ЦЗ _дети+взр'!$A:$K,8,0)</f>
        <v>2166</v>
      </c>
      <c r="J21" s="292">
        <f t="shared" si="4"/>
        <v>2858</v>
      </c>
      <c r="K21" s="292">
        <f>VLOOKUP(B21,'[13]ЦЗ _дети+взр'!$A:$K,10,0)</f>
        <v>2286</v>
      </c>
      <c r="L21" s="292">
        <f>VLOOKUP(B21,'[13]ЦЗ _дети+взр'!$A:$K,11,0)</f>
        <v>572</v>
      </c>
      <c r="M21" s="293"/>
    </row>
    <row r="22" spans="1:13" x14ac:dyDescent="0.2">
      <c r="A22" s="289">
        <v>14</v>
      </c>
      <c r="B22" s="290" t="s">
        <v>185</v>
      </c>
      <c r="C22" s="291" t="s">
        <v>186</v>
      </c>
      <c r="D22" s="292">
        <f t="shared" si="1"/>
        <v>2952</v>
      </c>
      <c r="E22" s="292">
        <f t="shared" si="2"/>
        <v>2362</v>
      </c>
      <c r="F22" s="292">
        <f t="shared" si="2"/>
        <v>590</v>
      </c>
      <c r="G22" s="292">
        <f t="shared" si="3"/>
        <v>0</v>
      </c>
      <c r="H22" s="292">
        <f>VLOOKUP(B22,'[13]ЦЗ _дети+взр'!$A:$K,7,0)</f>
        <v>0</v>
      </c>
      <c r="I22" s="292">
        <f>VLOOKUP(B22,'[13]ЦЗ _дети+взр'!$A:$K,8,0)</f>
        <v>0</v>
      </c>
      <c r="J22" s="292">
        <f t="shared" si="4"/>
        <v>2952</v>
      </c>
      <c r="K22" s="292">
        <f>VLOOKUP(B22,'[13]ЦЗ _дети+взр'!$A:$K,10,0)</f>
        <v>2362</v>
      </c>
      <c r="L22" s="292">
        <f>VLOOKUP(B22,'[13]ЦЗ _дети+взр'!$A:$K,11,0)</f>
        <v>590</v>
      </c>
      <c r="M22" s="293"/>
    </row>
    <row r="23" spans="1:13" x14ac:dyDescent="0.2">
      <c r="A23" s="289">
        <v>15</v>
      </c>
      <c r="B23" s="290" t="s">
        <v>26</v>
      </c>
      <c r="C23" s="291" t="s">
        <v>27</v>
      </c>
      <c r="D23" s="292">
        <f t="shared" si="1"/>
        <v>8948</v>
      </c>
      <c r="E23" s="292">
        <f>H23+K23</f>
        <v>7158</v>
      </c>
      <c r="F23" s="292">
        <f t="shared" si="2"/>
        <v>1790</v>
      </c>
      <c r="G23" s="292">
        <f t="shared" si="3"/>
        <v>0</v>
      </c>
      <c r="H23" s="292">
        <f>VLOOKUP(B23,'[13]ЦЗ _дети+взр'!$A:$K,7,0)</f>
        <v>0</v>
      </c>
      <c r="I23" s="292">
        <f>VLOOKUP(B23,'[13]ЦЗ _дети+взр'!$A:$K,8,0)</f>
        <v>0</v>
      </c>
      <c r="J23" s="292">
        <f t="shared" si="4"/>
        <v>8948</v>
      </c>
      <c r="K23" s="292">
        <f>VLOOKUP(B23,'[13]ЦЗ _дети+взр'!$A:$K,10,0)</f>
        <v>7158</v>
      </c>
      <c r="L23" s="292">
        <f>VLOOKUP(B23,'[13]ЦЗ _дети+взр'!$A:$K,11,0)</f>
        <v>1790</v>
      </c>
      <c r="M23" s="293"/>
    </row>
    <row r="24" spans="1:13" x14ac:dyDescent="0.2">
      <c r="A24" s="289">
        <v>16</v>
      </c>
      <c r="B24" s="290" t="s">
        <v>64</v>
      </c>
      <c r="C24" s="291" t="s">
        <v>201</v>
      </c>
      <c r="D24" s="292">
        <f t="shared" si="1"/>
        <v>10275</v>
      </c>
      <c r="E24" s="292">
        <f t="shared" si="2"/>
        <v>8220</v>
      </c>
      <c r="F24" s="292">
        <f t="shared" si="2"/>
        <v>2055</v>
      </c>
      <c r="G24" s="292">
        <f t="shared" si="3"/>
        <v>10275</v>
      </c>
      <c r="H24" s="292">
        <f>VLOOKUP(B24,'[13]ЦЗ _дети+взр'!$A:$K,7,0)</f>
        <v>8220</v>
      </c>
      <c r="I24" s="292">
        <f>VLOOKUP(B24,'[13]ЦЗ _дети+взр'!$A:$K,8,0)</f>
        <v>2055</v>
      </c>
      <c r="J24" s="292">
        <f t="shared" si="4"/>
        <v>0</v>
      </c>
      <c r="K24" s="292">
        <f>VLOOKUP(B24,'[13]ЦЗ _дети+взр'!$A:$K,10,0)</f>
        <v>0</v>
      </c>
      <c r="L24" s="292">
        <f>VLOOKUP(B24,'[13]ЦЗ _дети+взр'!$A:$K,11,0)</f>
        <v>0</v>
      </c>
      <c r="M24" s="293"/>
    </row>
    <row r="25" spans="1:13" x14ac:dyDescent="0.2">
      <c r="A25" s="289">
        <v>17</v>
      </c>
      <c r="B25" s="290" t="s">
        <v>217</v>
      </c>
      <c r="C25" s="291" t="s">
        <v>416</v>
      </c>
      <c r="D25" s="292">
        <f t="shared" si="1"/>
        <v>11037</v>
      </c>
      <c r="E25" s="292">
        <f t="shared" si="2"/>
        <v>8829</v>
      </c>
      <c r="F25" s="292">
        <f t="shared" si="2"/>
        <v>2208</v>
      </c>
      <c r="G25" s="292">
        <f t="shared" si="3"/>
        <v>8923</v>
      </c>
      <c r="H25" s="292">
        <f>VLOOKUP(B25,'[13]ЦЗ _дети+взр'!$A:$K,7,0)</f>
        <v>7138</v>
      </c>
      <c r="I25" s="292">
        <f>VLOOKUP(B25,'[13]ЦЗ _дети+взр'!$A:$K,8,0)</f>
        <v>1785</v>
      </c>
      <c r="J25" s="292">
        <f t="shared" si="4"/>
        <v>2114</v>
      </c>
      <c r="K25" s="292">
        <f>VLOOKUP(B25,'[13]ЦЗ _дети+взр'!$A:$K,10,0)</f>
        <v>1691</v>
      </c>
      <c r="L25" s="292">
        <f>VLOOKUP(B25,'[13]ЦЗ _дети+взр'!$A:$K,11,0)</f>
        <v>423</v>
      </c>
      <c r="M25" s="293"/>
    </row>
    <row r="26" spans="1:13" x14ac:dyDescent="0.2">
      <c r="A26" s="289">
        <v>18</v>
      </c>
      <c r="B26" s="290" t="s">
        <v>52</v>
      </c>
      <c r="C26" s="291" t="s">
        <v>220</v>
      </c>
      <c r="D26" s="292">
        <f t="shared" si="1"/>
        <v>8820</v>
      </c>
      <c r="E26" s="292">
        <f t="shared" si="2"/>
        <v>7056</v>
      </c>
      <c r="F26" s="292">
        <f t="shared" si="2"/>
        <v>1764</v>
      </c>
      <c r="G26" s="292">
        <f t="shared" si="3"/>
        <v>6685</v>
      </c>
      <c r="H26" s="292">
        <f>VLOOKUP(B26,'[13]ЦЗ _дети+взр'!$A:$K,7,0)</f>
        <v>5348</v>
      </c>
      <c r="I26" s="292">
        <f>VLOOKUP(B26,'[13]ЦЗ _дети+взр'!$A:$K,8,0)</f>
        <v>1337</v>
      </c>
      <c r="J26" s="292">
        <f t="shared" si="4"/>
        <v>2135</v>
      </c>
      <c r="K26" s="292">
        <f>VLOOKUP(B26,'[13]ЦЗ _дети+взр'!$A:$K,10,0)</f>
        <v>1708</v>
      </c>
      <c r="L26" s="292">
        <f>VLOOKUP(B26,'[13]ЦЗ _дети+взр'!$A:$K,11,0)</f>
        <v>427</v>
      </c>
      <c r="M26" s="293"/>
    </row>
    <row r="27" spans="1:13" x14ac:dyDescent="0.2">
      <c r="A27" s="289">
        <v>19</v>
      </c>
      <c r="B27" s="290" t="s">
        <v>36</v>
      </c>
      <c r="C27" s="291" t="s">
        <v>37</v>
      </c>
      <c r="D27" s="292">
        <f t="shared" si="1"/>
        <v>6837</v>
      </c>
      <c r="E27" s="292">
        <f t="shared" si="2"/>
        <v>5470</v>
      </c>
      <c r="F27" s="292">
        <f t="shared" si="2"/>
        <v>1367</v>
      </c>
      <c r="G27" s="292">
        <f t="shared" si="3"/>
        <v>0</v>
      </c>
      <c r="H27" s="292">
        <f>VLOOKUP(B27,'[13]ЦЗ _дети+взр'!$A:$K,7,0)</f>
        <v>0</v>
      </c>
      <c r="I27" s="292">
        <f>VLOOKUP(B27,'[13]ЦЗ _дети+взр'!$A:$K,8,0)</f>
        <v>0</v>
      </c>
      <c r="J27" s="292">
        <f t="shared" si="4"/>
        <v>6837</v>
      </c>
      <c r="K27" s="292">
        <f>VLOOKUP(B27,'[13]ЦЗ _дети+взр'!$A:$K,10,0)</f>
        <v>5470</v>
      </c>
      <c r="L27" s="292">
        <f>VLOOKUP(B27,'[13]ЦЗ _дети+взр'!$A:$K,11,0)</f>
        <v>1367</v>
      </c>
      <c r="M27" s="293"/>
    </row>
    <row r="28" spans="1:13" x14ac:dyDescent="0.2">
      <c r="A28" s="289">
        <v>20</v>
      </c>
      <c r="B28" s="290" t="s">
        <v>48</v>
      </c>
      <c r="C28" s="291" t="s">
        <v>417</v>
      </c>
      <c r="D28" s="292">
        <f>E28+F28</f>
        <v>38440</v>
      </c>
      <c r="E28" s="292">
        <f>H28+K28</f>
        <v>30752</v>
      </c>
      <c r="F28" s="292">
        <f>I28+L28</f>
        <v>7688</v>
      </c>
      <c r="G28" s="292">
        <f t="shared" si="3"/>
        <v>38440</v>
      </c>
      <c r="H28" s="292">
        <f>VLOOKUP(B28,'[13]ЦЗ _дети+взр'!$A:$K,7,0)</f>
        <v>30752</v>
      </c>
      <c r="I28" s="292">
        <f>VLOOKUP(B28,'[13]ЦЗ _дети+взр'!$A:$K,8,0)</f>
        <v>7688</v>
      </c>
      <c r="J28" s="292">
        <f t="shared" si="4"/>
        <v>0</v>
      </c>
      <c r="K28" s="292">
        <f>VLOOKUP(B28,'[13]ЦЗ _дети+взр'!$A:$K,10,0)</f>
        <v>0</v>
      </c>
      <c r="L28" s="292">
        <f>VLOOKUP(B28,'[13]ЦЗ _дети+взр'!$A:$K,11,0)</f>
        <v>0</v>
      </c>
      <c r="M28" s="293"/>
    </row>
    <row r="30" spans="1:13" x14ac:dyDescent="0.2">
      <c r="D30" s="293"/>
      <c r="E30" s="293"/>
      <c r="F30" s="293"/>
      <c r="G30" s="293"/>
      <c r="H30" s="293"/>
      <c r="I30" s="293"/>
      <c r="J30" s="293"/>
      <c r="K30" s="293"/>
      <c r="L30" s="293"/>
    </row>
  </sheetData>
  <mergeCells count="18">
    <mergeCell ref="C1:L1"/>
    <mergeCell ref="A3:A6"/>
    <mergeCell ref="B3:B6"/>
    <mergeCell ref="C3:C6"/>
    <mergeCell ref="D3:D6"/>
    <mergeCell ref="E3:F4"/>
    <mergeCell ref="G3:L3"/>
    <mergeCell ref="G4:I4"/>
    <mergeCell ref="J4:L4"/>
    <mergeCell ref="E5:E6"/>
    <mergeCell ref="L5:L6"/>
    <mergeCell ref="J5:J6"/>
    <mergeCell ref="K5:K6"/>
    <mergeCell ref="A8:C8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G22" sqref="G22"/>
    </sheetView>
  </sheetViews>
  <sheetFormatPr defaultRowHeight="15" x14ac:dyDescent="0.25"/>
  <cols>
    <col min="1" max="1" width="5.7109375" style="262" customWidth="1"/>
    <col min="2" max="2" width="10.7109375" style="262" customWidth="1"/>
    <col min="3" max="3" width="33.28515625" style="262" customWidth="1"/>
    <col min="4" max="4" width="50.42578125" style="262" customWidth="1"/>
    <col min="5" max="6" width="9.140625" style="262"/>
    <col min="7" max="7" width="11.140625" style="262" bestFit="1" customWidth="1"/>
    <col min="8" max="8" width="9.85546875" style="262" bestFit="1" customWidth="1"/>
    <col min="9" max="16384" width="9.140625" style="262"/>
  </cols>
  <sheetData>
    <row r="1" spans="1:11" ht="58.5" customHeight="1" x14ac:dyDescent="0.25">
      <c r="A1" s="1097" t="s">
        <v>402</v>
      </c>
      <c r="B1" s="1097"/>
      <c r="C1" s="1097"/>
      <c r="D1" s="1097"/>
    </row>
    <row r="2" spans="1:11" ht="12.75" customHeight="1" x14ac:dyDescent="0.25">
      <c r="A2" s="263"/>
      <c r="B2" s="263"/>
      <c r="C2" s="264"/>
      <c r="D2" s="265"/>
    </row>
    <row r="3" spans="1:11" ht="34.5" customHeight="1" x14ac:dyDescent="0.25">
      <c r="A3" s="1098" t="s">
        <v>0</v>
      </c>
      <c r="B3" s="1078" t="s">
        <v>362</v>
      </c>
      <c r="C3" s="1098" t="s">
        <v>2</v>
      </c>
      <c r="D3" s="266" t="s">
        <v>403</v>
      </c>
    </row>
    <row r="4" spans="1:11" ht="23.25" customHeight="1" x14ac:dyDescent="0.25">
      <c r="A4" s="1099"/>
      <c r="B4" s="1079"/>
      <c r="C4" s="1099"/>
      <c r="D4" s="267" t="s">
        <v>404</v>
      </c>
    </row>
    <row r="5" spans="1:11" ht="39" customHeight="1" x14ac:dyDescent="0.25">
      <c r="A5" s="1100"/>
      <c r="B5" s="1080"/>
      <c r="C5" s="1100"/>
      <c r="D5" s="267" t="s">
        <v>405</v>
      </c>
    </row>
    <row r="6" spans="1:11" s="269" customFormat="1" ht="12" x14ac:dyDescent="0.2">
      <c r="A6" s="268">
        <v>1</v>
      </c>
      <c r="B6" s="268">
        <v>2</v>
      </c>
      <c r="C6" s="268">
        <v>3</v>
      </c>
      <c r="D6" s="268">
        <v>4</v>
      </c>
    </row>
    <row r="7" spans="1:11" ht="15" customHeight="1" x14ac:dyDescent="0.25">
      <c r="A7" s="1101" t="s">
        <v>401</v>
      </c>
      <c r="B7" s="1102"/>
      <c r="C7" s="1103"/>
      <c r="D7" s="270">
        <f>SUM(D8:D12)</f>
        <v>211651</v>
      </c>
    </row>
    <row r="8" spans="1:11" x14ac:dyDescent="0.25">
      <c r="A8" s="271">
        <v>1</v>
      </c>
      <c r="B8" s="271" t="s">
        <v>109</v>
      </c>
      <c r="C8" s="272" t="s">
        <v>110</v>
      </c>
      <c r="D8" s="273">
        <v>2099</v>
      </c>
      <c r="F8" s="274"/>
      <c r="H8" s="275"/>
    </row>
    <row r="9" spans="1:11" s="275" customFormat="1" x14ac:dyDescent="0.25">
      <c r="A9" s="271">
        <v>2</v>
      </c>
      <c r="B9" s="271" t="s">
        <v>30</v>
      </c>
      <c r="C9" s="272" t="s">
        <v>31</v>
      </c>
      <c r="D9" s="273">
        <v>15142</v>
      </c>
      <c r="E9" s="262"/>
      <c r="F9" s="274"/>
      <c r="G9" s="262"/>
      <c r="I9" s="262"/>
      <c r="J9" s="262"/>
      <c r="K9" s="262"/>
    </row>
    <row r="10" spans="1:11" s="275" customFormat="1" ht="18.75" customHeight="1" x14ac:dyDescent="0.25">
      <c r="A10" s="271">
        <v>3</v>
      </c>
      <c r="B10" s="276" t="s">
        <v>149</v>
      </c>
      <c r="C10" s="277" t="s">
        <v>150</v>
      </c>
      <c r="D10" s="273">
        <v>47735</v>
      </c>
      <c r="E10" s="262"/>
      <c r="F10" s="274"/>
      <c r="G10" s="262"/>
      <c r="I10" s="262"/>
      <c r="J10" s="262"/>
      <c r="K10" s="262"/>
    </row>
    <row r="11" spans="1:11" s="275" customFormat="1" x14ac:dyDescent="0.25">
      <c r="A11" s="271">
        <v>4</v>
      </c>
      <c r="B11" s="271" t="s">
        <v>171</v>
      </c>
      <c r="C11" s="278" t="s">
        <v>406</v>
      </c>
      <c r="D11" s="273">
        <v>21443</v>
      </c>
      <c r="E11" s="262"/>
      <c r="F11" s="274"/>
      <c r="G11" s="262"/>
      <c r="I11" s="262"/>
      <c r="J11" s="262"/>
      <c r="K11" s="262"/>
    </row>
    <row r="12" spans="1:11" x14ac:dyDescent="0.25">
      <c r="A12" s="271">
        <v>5</v>
      </c>
      <c r="B12" s="271" t="s">
        <v>54</v>
      </c>
      <c r="C12" s="279" t="s">
        <v>222</v>
      </c>
      <c r="D12" s="273">
        <v>125232</v>
      </c>
      <c r="F12" s="274"/>
      <c r="H12" s="275"/>
    </row>
    <row r="14" spans="1:11" x14ac:dyDescent="0.25">
      <c r="B14" s="280"/>
    </row>
  </sheetData>
  <mergeCells count="5">
    <mergeCell ref="A1:D1"/>
    <mergeCell ref="A3:A5"/>
    <mergeCell ref="B3:B5"/>
    <mergeCell ref="C3:C5"/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zoomScale="90" zoomScaleNormal="90" workbookViewId="0">
      <pane xSplit="3" ySplit="8" topLeftCell="D133" activePane="bottomRight" state="frozen"/>
      <selection pane="topRight" activeCell="D1" sqref="D1"/>
      <selection pane="bottomLeft" activeCell="A8" sqref="A8"/>
      <selection pane="bottomRight" activeCell="A147" sqref="A147:C147"/>
    </sheetView>
  </sheetViews>
  <sheetFormatPr defaultColWidth="10.7109375" defaultRowHeight="12.75" x14ac:dyDescent="0.2"/>
  <cols>
    <col min="1" max="1" width="7" style="224" customWidth="1"/>
    <col min="2" max="2" width="10.7109375" style="224"/>
    <col min="3" max="3" width="43.85546875" style="226" customWidth="1"/>
    <col min="4" max="6" width="13.85546875" style="226" customWidth="1"/>
    <col min="7" max="7" width="12.42578125" style="226" customWidth="1"/>
    <col min="8" max="8" width="16" style="226" customWidth="1"/>
    <col min="9" max="10" width="13.85546875" style="226" customWidth="1"/>
    <col min="11" max="11" width="15.7109375" style="226" customWidth="1"/>
    <col min="12" max="16384" width="10.7109375" style="226"/>
  </cols>
  <sheetData>
    <row r="1" spans="1:12" ht="32.25" customHeight="1" x14ac:dyDescent="0.2">
      <c r="B1" s="1109" t="s">
        <v>388</v>
      </c>
      <c r="C1" s="1109"/>
      <c r="D1" s="1109"/>
      <c r="E1" s="1109"/>
      <c r="F1" s="1109"/>
      <c r="G1" s="1109"/>
      <c r="H1" s="1109"/>
      <c r="I1" s="1109"/>
      <c r="J1" s="1109"/>
      <c r="K1" s="225"/>
    </row>
    <row r="2" spans="1:12" ht="9.75" customHeight="1" x14ac:dyDescent="0.2">
      <c r="C2" s="227"/>
    </row>
    <row r="3" spans="1:12" s="228" customFormat="1" ht="35.25" customHeight="1" x14ac:dyDescent="0.2">
      <c r="A3" s="1104" t="s">
        <v>0</v>
      </c>
      <c r="B3" s="1110" t="s">
        <v>1</v>
      </c>
      <c r="C3" s="1112" t="s">
        <v>2</v>
      </c>
      <c r="D3" s="1114" t="s">
        <v>389</v>
      </c>
      <c r="E3" s="1115"/>
      <c r="F3" s="1115"/>
      <c r="G3" s="1115"/>
      <c r="H3" s="1115"/>
      <c r="I3" s="1115"/>
      <c r="J3" s="1116"/>
    </row>
    <row r="4" spans="1:12" s="228" customFormat="1" ht="25.5" customHeight="1" x14ac:dyDescent="0.2">
      <c r="A4" s="1104"/>
      <c r="B4" s="1111"/>
      <c r="C4" s="1113"/>
      <c r="D4" s="1117" t="s">
        <v>390</v>
      </c>
      <c r="E4" s="1118"/>
      <c r="F4" s="1118"/>
      <c r="G4" s="1119" t="s">
        <v>391</v>
      </c>
      <c r="H4" s="1120"/>
      <c r="I4" s="1120"/>
      <c r="J4" s="1121"/>
    </row>
    <row r="5" spans="1:12" s="228" customFormat="1" ht="25.5" customHeight="1" x14ac:dyDescent="0.2">
      <c r="A5" s="1104"/>
      <c r="B5" s="1111"/>
      <c r="C5" s="1113"/>
      <c r="D5" s="1122" t="s">
        <v>392</v>
      </c>
      <c r="E5" s="1124" t="s">
        <v>393</v>
      </c>
      <c r="F5" s="1124"/>
      <c r="G5" s="1125" t="s">
        <v>394</v>
      </c>
      <c r="H5" s="1124" t="s">
        <v>395</v>
      </c>
      <c r="I5" s="1124"/>
      <c r="J5" s="1124"/>
    </row>
    <row r="6" spans="1:12" s="228" customFormat="1" ht="58.5" customHeight="1" x14ac:dyDescent="0.2">
      <c r="A6" s="1104"/>
      <c r="B6" s="1111"/>
      <c r="C6" s="1113"/>
      <c r="D6" s="1123"/>
      <c r="E6" s="229" t="s">
        <v>396</v>
      </c>
      <c r="F6" s="229" t="s">
        <v>397</v>
      </c>
      <c r="G6" s="1123"/>
      <c r="H6" s="229" t="s">
        <v>398</v>
      </c>
      <c r="I6" s="229" t="s">
        <v>399</v>
      </c>
      <c r="J6" s="229" t="s">
        <v>400</v>
      </c>
    </row>
    <row r="7" spans="1:12" s="228" customFormat="1" ht="12.75" customHeight="1" x14ac:dyDescent="0.2">
      <c r="A7" s="230">
        <v>1</v>
      </c>
      <c r="B7" s="231">
        <v>2</v>
      </c>
      <c r="C7" s="232">
        <v>3</v>
      </c>
      <c r="D7" s="233">
        <v>4</v>
      </c>
      <c r="E7" s="234">
        <v>5</v>
      </c>
      <c r="F7" s="234">
        <v>6</v>
      </c>
      <c r="G7" s="234">
        <v>7</v>
      </c>
      <c r="H7" s="229">
        <v>8</v>
      </c>
      <c r="I7" s="229">
        <v>9</v>
      </c>
      <c r="J7" s="229">
        <v>10</v>
      </c>
    </row>
    <row r="8" spans="1:12" s="228" customFormat="1" ht="21" customHeight="1" x14ac:dyDescent="0.2">
      <c r="A8" s="1104" t="s">
        <v>401</v>
      </c>
      <c r="B8" s="1104"/>
      <c r="C8" s="1104"/>
      <c r="D8" s="235">
        <f t="shared" ref="D8:J8" si="0">SUM(D9:D146)-D88</f>
        <v>197405</v>
      </c>
      <c r="E8" s="235">
        <f t="shared" si="0"/>
        <v>2115</v>
      </c>
      <c r="F8" s="235">
        <f t="shared" si="0"/>
        <v>2115</v>
      </c>
      <c r="G8" s="235">
        <f t="shared" si="0"/>
        <v>636</v>
      </c>
      <c r="H8" s="235">
        <f t="shared" si="0"/>
        <v>212</v>
      </c>
      <c r="I8" s="235">
        <f t="shared" si="0"/>
        <v>212</v>
      </c>
      <c r="J8" s="235">
        <f t="shared" si="0"/>
        <v>212</v>
      </c>
      <c r="L8" s="236"/>
    </row>
    <row r="9" spans="1:12" x14ac:dyDescent="0.2">
      <c r="A9" s="237">
        <v>1</v>
      </c>
      <c r="B9" s="238" t="s">
        <v>109</v>
      </c>
      <c r="C9" s="239" t="s">
        <v>110</v>
      </c>
      <c r="D9" s="240">
        <v>904</v>
      </c>
      <c r="E9" s="240">
        <v>1</v>
      </c>
      <c r="F9" s="240">
        <v>1</v>
      </c>
      <c r="G9" s="240">
        <v>0</v>
      </c>
      <c r="H9" s="240">
        <v>0</v>
      </c>
      <c r="I9" s="240">
        <v>0</v>
      </c>
      <c r="J9" s="240">
        <v>0</v>
      </c>
    </row>
    <row r="10" spans="1:12" x14ac:dyDescent="0.2">
      <c r="A10" s="237">
        <v>2</v>
      </c>
      <c r="B10" s="241" t="s">
        <v>111</v>
      </c>
      <c r="C10" s="239" t="s">
        <v>112</v>
      </c>
      <c r="D10" s="240">
        <v>938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</row>
    <row r="11" spans="1:12" x14ac:dyDescent="0.2">
      <c r="A11" s="237">
        <v>3</v>
      </c>
      <c r="B11" s="242" t="s">
        <v>80</v>
      </c>
      <c r="C11" s="243" t="s">
        <v>81</v>
      </c>
      <c r="D11" s="240">
        <v>2752</v>
      </c>
      <c r="E11" s="240">
        <v>8</v>
      </c>
      <c r="F11" s="240">
        <v>8</v>
      </c>
      <c r="G11" s="240">
        <v>3</v>
      </c>
      <c r="H11" s="240">
        <v>1</v>
      </c>
      <c r="I11" s="240">
        <v>1</v>
      </c>
      <c r="J11" s="240">
        <v>1</v>
      </c>
    </row>
    <row r="12" spans="1:12" x14ac:dyDescent="0.2">
      <c r="A12" s="237">
        <v>4</v>
      </c>
      <c r="B12" s="238" t="s">
        <v>113</v>
      </c>
      <c r="C12" s="239" t="s">
        <v>114</v>
      </c>
      <c r="D12" s="240">
        <v>1045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</row>
    <row r="13" spans="1:12" x14ac:dyDescent="0.2">
      <c r="A13" s="237">
        <v>5</v>
      </c>
      <c r="B13" s="238" t="s">
        <v>115</v>
      </c>
      <c r="C13" s="239" t="s">
        <v>116</v>
      </c>
      <c r="D13" s="240">
        <v>1099</v>
      </c>
      <c r="E13" s="240">
        <v>0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</row>
    <row r="14" spans="1:12" x14ac:dyDescent="0.2">
      <c r="A14" s="237">
        <v>6</v>
      </c>
      <c r="B14" s="242" t="s">
        <v>117</v>
      </c>
      <c r="C14" s="243" t="s">
        <v>118</v>
      </c>
      <c r="D14" s="240">
        <v>7642</v>
      </c>
      <c r="E14" s="240">
        <v>1</v>
      </c>
      <c r="F14" s="240">
        <v>1</v>
      </c>
      <c r="G14" s="240">
        <v>0</v>
      </c>
      <c r="H14" s="240">
        <v>0</v>
      </c>
      <c r="I14" s="240">
        <v>0</v>
      </c>
      <c r="J14" s="240">
        <v>0</v>
      </c>
    </row>
    <row r="15" spans="1:12" x14ac:dyDescent="0.2">
      <c r="A15" s="237">
        <v>7</v>
      </c>
      <c r="B15" s="238" t="s">
        <v>20</v>
      </c>
      <c r="C15" s="239" t="s">
        <v>21</v>
      </c>
      <c r="D15" s="240">
        <v>2823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</row>
    <row r="16" spans="1:12" x14ac:dyDescent="0.2">
      <c r="A16" s="237">
        <v>8</v>
      </c>
      <c r="B16" s="244" t="s">
        <v>119</v>
      </c>
      <c r="C16" s="239" t="s">
        <v>120</v>
      </c>
      <c r="D16" s="240">
        <v>1167</v>
      </c>
      <c r="E16" s="240">
        <v>0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</row>
    <row r="17" spans="1:10" x14ac:dyDescent="0.2">
      <c r="A17" s="237">
        <v>9</v>
      </c>
      <c r="B17" s="244" t="s">
        <v>121</v>
      </c>
      <c r="C17" s="239" t="s">
        <v>122</v>
      </c>
      <c r="D17" s="240">
        <v>1044</v>
      </c>
      <c r="E17" s="240">
        <v>1</v>
      </c>
      <c r="F17" s="240">
        <v>1</v>
      </c>
      <c r="G17" s="240">
        <v>0</v>
      </c>
      <c r="H17" s="240">
        <v>0</v>
      </c>
      <c r="I17" s="240">
        <v>0</v>
      </c>
      <c r="J17" s="240">
        <v>0</v>
      </c>
    </row>
    <row r="18" spans="1:10" x14ac:dyDescent="0.2">
      <c r="A18" s="237">
        <v>10</v>
      </c>
      <c r="B18" s="244" t="s">
        <v>123</v>
      </c>
      <c r="C18" s="239" t="s">
        <v>124</v>
      </c>
      <c r="D18" s="240">
        <v>1425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</row>
    <row r="19" spans="1:10" x14ac:dyDescent="0.2">
      <c r="A19" s="237">
        <v>11</v>
      </c>
      <c r="B19" s="244" t="s">
        <v>125</v>
      </c>
      <c r="C19" s="239" t="s">
        <v>126</v>
      </c>
      <c r="D19" s="240">
        <v>1044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</row>
    <row r="20" spans="1:10" x14ac:dyDescent="0.2">
      <c r="A20" s="237">
        <v>12</v>
      </c>
      <c r="B20" s="244" t="s">
        <v>127</v>
      </c>
      <c r="C20" s="239" t="s">
        <v>128</v>
      </c>
      <c r="D20" s="240">
        <v>2105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</row>
    <row r="21" spans="1:10" x14ac:dyDescent="0.2">
      <c r="A21" s="237">
        <v>13</v>
      </c>
      <c r="B21" s="244" t="s">
        <v>129</v>
      </c>
      <c r="C21" s="239" t="s">
        <v>130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</row>
    <row r="22" spans="1:10" x14ac:dyDescent="0.2">
      <c r="A22" s="237">
        <v>14</v>
      </c>
      <c r="B22" s="244" t="s">
        <v>131</v>
      </c>
      <c r="C22" s="239" t="s">
        <v>132</v>
      </c>
      <c r="D22" s="240">
        <v>1344</v>
      </c>
      <c r="E22" s="240">
        <v>1</v>
      </c>
      <c r="F22" s="240">
        <v>1</v>
      </c>
      <c r="G22" s="240">
        <v>0</v>
      </c>
      <c r="H22" s="240">
        <v>0</v>
      </c>
      <c r="I22" s="240">
        <v>0</v>
      </c>
      <c r="J22" s="240">
        <v>0</v>
      </c>
    </row>
    <row r="23" spans="1:10" x14ac:dyDescent="0.2">
      <c r="A23" s="237">
        <v>15</v>
      </c>
      <c r="B23" s="244" t="s">
        <v>133</v>
      </c>
      <c r="C23" s="239" t="s">
        <v>134</v>
      </c>
      <c r="D23" s="240">
        <v>1827</v>
      </c>
      <c r="E23" s="240">
        <v>3</v>
      </c>
      <c r="F23" s="240">
        <v>3</v>
      </c>
      <c r="G23" s="240">
        <v>0</v>
      </c>
      <c r="H23" s="240">
        <v>0</v>
      </c>
      <c r="I23" s="240">
        <v>0</v>
      </c>
      <c r="J23" s="240">
        <v>0</v>
      </c>
    </row>
    <row r="24" spans="1:10" x14ac:dyDescent="0.2">
      <c r="A24" s="237">
        <v>16</v>
      </c>
      <c r="B24" s="244" t="s">
        <v>135</v>
      </c>
      <c r="C24" s="239" t="s">
        <v>136</v>
      </c>
      <c r="D24" s="240">
        <v>2505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</row>
    <row r="25" spans="1:10" x14ac:dyDescent="0.2">
      <c r="A25" s="237">
        <v>17</v>
      </c>
      <c r="B25" s="242" t="s">
        <v>30</v>
      </c>
      <c r="C25" s="243" t="s">
        <v>31</v>
      </c>
      <c r="D25" s="240">
        <v>4829</v>
      </c>
      <c r="E25" s="240">
        <v>24</v>
      </c>
      <c r="F25" s="240">
        <v>24</v>
      </c>
      <c r="G25" s="240">
        <v>6</v>
      </c>
      <c r="H25" s="240">
        <v>2</v>
      </c>
      <c r="I25" s="240">
        <v>2</v>
      </c>
      <c r="J25" s="240">
        <v>2</v>
      </c>
    </row>
    <row r="26" spans="1:10" x14ac:dyDescent="0.2">
      <c r="A26" s="237">
        <v>18</v>
      </c>
      <c r="B26" s="238" t="s">
        <v>137</v>
      </c>
      <c r="C26" s="239" t="s">
        <v>138</v>
      </c>
      <c r="D26" s="240">
        <v>771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</row>
    <row r="27" spans="1:10" x14ac:dyDescent="0.2">
      <c r="A27" s="237">
        <v>19</v>
      </c>
      <c r="B27" s="238" t="s">
        <v>139</v>
      </c>
      <c r="C27" s="239" t="s">
        <v>140</v>
      </c>
      <c r="D27" s="240">
        <v>639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</row>
    <row r="28" spans="1:10" x14ac:dyDescent="0.2">
      <c r="A28" s="237">
        <v>20</v>
      </c>
      <c r="B28" s="238" t="s">
        <v>84</v>
      </c>
      <c r="C28" s="239" t="s">
        <v>85</v>
      </c>
      <c r="D28" s="240">
        <v>3314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</row>
    <row r="29" spans="1:10" x14ac:dyDescent="0.2">
      <c r="A29" s="237">
        <v>21</v>
      </c>
      <c r="B29" s="245" t="s">
        <v>141</v>
      </c>
      <c r="C29" s="243" t="s">
        <v>142</v>
      </c>
      <c r="D29" s="240">
        <v>2840</v>
      </c>
      <c r="E29" s="240">
        <v>23</v>
      </c>
      <c r="F29" s="240">
        <v>23</v>
      </c>
      <c r="G29" s="240">
        <v>6</v>
      </c>
      <c r="H29" s="240">
        <v>2</v>
      </c>
      <c r="I29" s="240">
        <v>2</v>
      </c>
      <c r="J29" s="240">
        <v>2</v>
      </c>
    </row>
    <row r="30" spans="1:10" x14ac:dyDescent="0.2">
      <c r="A30" s="237">
        <v>22</v>
      </c>
      <c r="B30" s="242" t="s">
        <v>143</v>
      </c>
      <c r="C30" s="243" t="s">
        <v>144</v>
      </c>
      <c r="D30" s="240">
        <v>698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  <c r="J30" s="240">
        <v>0</v>
      </c>
    </row>
    <row r="31" spans="1:10" x14ac:dyDescent="0.2">
      <c r="A31" s="237">
        <v>23</v>
      </c>
      <c r="B31" s="244" t="s">
        <v>145</v>
      </c>
      <c r="C31" s="239" t="s">
        <v>146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</row>
    <row r="32" spans="1:10" x14ac:dyDescent="0.2">
      <c r="A32" s="237">
        <v>24</v>
      </c>
      <c r="B32" s="244" t="s">
        <v>147</v>
      </c>
      <c r="C32" s="239" t="s">
        <v>148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</row>
    <row r="33" spans="1:10" x14ac:dyDescent="0.2">
      <c r="A33" s="237">
        <v>25</v>
      </c>
      <c r="B33" s="238" t="s">
        <v>149</v>
      </c>
      <c r="C33" s="239" t="s">
        <v>150</v>
      </c>
      <c r="D33" s="240">
        <v>14584</v>
      </c>
      <c r="E33" s="240">
        <v>115</v>
      </c>
      <c r="F33" s="240">
        <v>115</v>
      </c>
      <c r="G33" s="240">
        <v>36</v>
      </c>
      <c r="H33" s="240">
        <v>12</v>
      </c>
      <c r="I33" s="240">
        <v>12</v>
      </c>
      <c r="J33" s="240">
        <v>12</v>
      </c>
    </row>
    <row r="34" spans="1:10" x14ac:dyDescent="0.2">
      <c r="A34" s="237">
        <v>26</v>
      </c>
      <c r="B34" s="244" t="s">
        <v>151</v>
      </c>
      <c r="C34" s="239" t="s">
        <v>152</v>
      </c>
      <c r="D34" s="240">
        <v>0</v>
      </c>
      <c r="E34" s="240">
        <v>0</v>
      </c>
      <c r="F34" s="240">
        <v>0</v>
      </c>
      <c r="G34" s="240">
        <v>0</v>
      </c>
      <c r="H34" s="240">
        <v>0</v>
      </c>
      <c r="I34" s="240">
        <v>0</v>
      </c>
      <c r="J34" s="240">
        <v>0</v>
      </c>
    </row>
    <row r="35" spans="1:10" x14ac:dyDescent="0.2">
      <c r="A35" s="237">
        <v>27</v>
      </c>
      <c r="B35" s="241" t="s">
        <v>153</v>
      </c>
      <c r="C35" s="239" t="s">
        <v>154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</row>
    <row r="36" spans="1:10" x14ac:dyDescent="0.2">
      <c r="A36" s="237">
        <v>28</v>
      </c>
      <c r="B36" s="245" t="s">
        <v>155</v>
      </c>
      <c r="C36" s="246" t="s">
        <v>156</v>
      </c>
      <c r="D36" s="240">
        <v>0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  <c r="J36" s="240">
        <v>0</v>
      </c>
    </row>
    <row r="37" spans="1:10" x14ac:dyDescent="0.2">
      <c r="A37" s="237">
        <v>29</v>
      </c>
      <c r="B37" s="247" t="s">
        <v>157</v>
      </c>
      <c r="C37" s="243" t="s">
        <v>158</v>
      </c>
      <c r="D37" s="240">
        <v>4059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  <c r="J37" s="240">
        <v>0</v>
      </c>
    </row>
    <row r="38" spans="1:10" x14ac:dyDescent="0.2">
      <c r="A38" s="237">
        <v>30</v>
      </c>
      <c r="B38" s="238" t="s">
        <v>46</v>
      </c>
      <c r="C38" s="239" t="s">
        <v>47</v>
      </c>
      <c r="D38" s="240">
        <v>6096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</row>
    <row r="39" spans="1:10" x14ac:dyDescent="0.2">
      <c r="A39" s="237">
        <v>31</v>
      </c>
      <c r="B39" s="241" t="s">
        <v>159</v>
      </c>
      <c r="C39" s="239" t="s">
        <v>160</v>
      </c>
      <c r="D39" s="240">
        <v>1150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  <c r="J39" s="240">
        <v>0</v>
      </c>
    </row>
    <row r="40" spans="1:10" x14ac:dyDescent="0.2">
      <c r="A40" s="237">
        <v>32</v>
      </c>
      <c r="B40" s="244" t="s">
        <v>58</v>
      </c>
      <c r="C40" s="239" t="s">
        <v>59</v>
      </c>
      <c r="D40" s="240">
        <v>4119</v>
      </c>
      <c r="E40" s="240">
        <v>5</v>
      </c>
      <c r="F40" s="240">
        <v>5</v>
      </c>
      <c r="G40" s="240">
        <v>3</v>
      </c>
      <c r="H40" s="240">
        <v>1</v>
      </c>
      <c r="I40" s="240">
        <v>1</v>
      </c>
      <c r="J40" s="240">
        <v>1</v>
      </c>
    </row>
    <row r="41" spans="1:10" x14ac:dyDescent="0.2">
      <c r="A41" s="237">
        <v>33</v>
      </c>
      <c r="B41" s="241" t="s">
        <v>161</v>
      </c>
      <c r="C41" s="239" t="s">
        <v>162</v>
      </c>
      <c r="D41" s="240">
        <v>1515</v>
      </c>
      <c r="E41" s="240">
        <v>12</v>
      </c>
      <c r="F41" s="240">
        <v>12</v>
      </c>
      <c r="G41" s="240">
        <v>3</v>
      </c>
      <c r="H41" s="240">
        <v>1</v>
      </c>
      <c r="I41" s="240">
        <v>1</v>
      </c>
      <c r="J41" s="240">
        <v>1</v>
      </c>
    </row>
    <row r="42" spans="1:10" x14ac:dyDescent="0.2">
      <c r="A42" s="237">
        <v>34</v>
      </c>
      <c r="B42" s="238" t="s">
        <v>82</v>
      </c>
      <c r="C42" s="239" t="s">
        <v>83</v>
      </c>
      <c r="D42" s="240">
        <v>3947</v>
      </c>
      <c r="E42" s="240">
        <v>1</v>
      </c>
      <c r="F42" s="240">
        <v>1</v>
      </c>
      <c r="G42" s="240">
        <v>0</v>
      </c>
      <c r="H42" s="240">
        <v>0</v>
      </c>
      <c r="I42" s="240">
        <v>0</v>
      </c>
      <c r="J42" s="240">
        <v>0</v>
      </c>
    </row>
    <row r="43" spans="1:10" x14ac:dyDescent="0.2">
      <c r="A43" s="237">
        <v>35</v>
      </c>
      <c r="B43" s="248" t="s">
        <v>163</v>
      </c>
      <c r="C43" s="249" t="s">
        <v>164</v>
      </c>
      <c r="D43" s="240">
        <v>1374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</row>
    <row r="44" spans="1:10" x14ac:dyDescent="0.2">
      <c r="A44" s="237">
        <v>36</v>
      </c>
      <c r="B44" s="238" t="s">
        <v>165</v>
      </c>
      <c r="C44" s="239" t="s">
        <v>166</v>
      </c>
      <c r="D44" s="240">
        <v>909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</row>
    <row r="45" spans="1:10" x14ac:dyDescent="0.2">
      <c r="A45" s="237">
        <v>37</v>
      </c>
      <c r="B45" s="238" t="s">
        <v>86</v>
      </c>
      <c r="C45" s="239" t="s">
        <v>87</v>
      </c>
      <c r="D45" s="240">
        <v>1555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</row>
    <row r="46" spans="1:10" x14ac:dyDescent="0.2">
      <c r="A46" s="237">
        <v>38</v>
      </c>
      <c r="B46" s="244" t="s">
        <v>167</v>
      </c>
      <c r="C46" s="239" t="s">
        <v>168</v>
      </c>
      <c r="D46" s="240">
        <v>742</v>
      </c>
      <c r="E46" s="240">
        <v>0</v>
      </c>
      <c r="F46" s="240">
        <v>0</v>
      </c>
      <c r="G46" s="240">
        <v>0</v>
      </c>
      <c r="H46" s="240">
        <v>0</v>
      </c>
      <c r="I46" s="240">
        <v>0</v>
      </c>
      <c r="J46" s="240">
        <v>0</v>
      </c>
    </row>
    <row r="47" spans="1:10" x14ac:dyDescent="0.2">
      <c r="A47" s="237">
        <v>39</v>
      </c>
      <c r="B47" s="241" t="s">
        <v>169</v>
      </c>
      <c r="C47" s="239" t="s">
        <v>170</v>
      </c>
      <c r="D47" s="240">
        <v>1076</v>
      </c>
      <c r="E47" s="240">
        <v>21</v>
      </c>
      <c r="F47" s="240">
        <v>21</v>
      </c>
      <c r="G47" s="240">
        <v>6</v>
      </c>
      <c r="H47" s="240">
        <v>2</v>
      </c>
      <c r="I47" s="240">
        <v>2</v>
      </c>
      <c r="J47" s="240">
        <v>2</v>
      </c>
    </row>
    <row r="48" spans="1:10" x14ac:dyDescent="0.2">
      <c r="A48" s="237">
        <v>40</v>
      </c>
      <c r="B48" s="242" t="s">
        <v>171</v>
      </c>
      <c r="C48" s="243" t="s">
        <v>172</v>
      </c>
      <c r="D48" s="240">
        <v>5229</v>
      </c>
      <c r="E48" s="240">
        <v>1</v>
      </c>
      <c r="F48" s="240">
        <v>1</v>
      </c>
      <c r="G48" s="240">
        <v>0</v>
      </c>
      <c r="H48" s="240">
        <v>0</v>
      </c>
      <c r="I48" s="240">
        <v>0</v>
      </c>
      <c r="J48" s="240">
        <v>0</v>
      </c>
    </row>
    <row r="49" spans="1:10" x14ac:dyDescent="0.2">
      <c r="A49" s="237">
        <v>41</v>
      </c>
      <c r="B49" s="238" t="s">
        <v>78</v>
      </c>
      <c r="C49" s="239" t="s">
        <v>79</v>
      </c>
      <c r="D49" s="240">
        <v>1278</v>
      </c>
      <c r="E49" s="240">
        <v>1</v>
      </c>
      <c r="F49" s="240">
        <v>1</v>
      </c>
      <c r="G49" s="240">
        <v>0</v>
      </c>
      <c r="H49" s="240">
        <v>0</v>
      </c>
      <c r="I49" s="240">
        <v>0</v>
      </c>
      <c r="J49" s="240">
        <v>0</v>
      </c>
    </row>
    <row r="50" spans="1:10" x14ac:dyDescent="0.2">
      <c r="A50" s="237">
        <v>42</v>
      </c>
      <c r="B50" s="238" t="s">
        <v>173</v>
      </c>
      <c r="C50" s="239" t="s">
        <v>174</v>
      </c>
      <c r="D50" s="240">
        <v>4246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</row>
    <row r="51" spans="1:10" x14ac:dyDescent="0.2">
      <c r="A51" s="237">
        <v>43</v>
      </c>
      <c r="B51" s="244" t="s">
        <v>175</v>
      </c>
      <c r="C51" s="239" t="s">
        <v>176</v>
      </c>
      <c r="D51" s="240">
        <v>957</v>
      </c>
      <c r="E51" s="240">
        <v>0</v>
      </c>
      <c r="F51" s="240">
        <v>0</v>
      </c>
      <c r="G51" s="240">
        <v>0</v>
      </c>
      <c r="H51" s="240">
        <v>0</v>
      </c>
      <c r="I51" s="240">
        <v>0</v>
      </c>
      <c r="J51" s="240">
        <v>0</v>
      </c>
    </row>
    <row r="52" spans="1:10" x14ac:dyDescent="0.2">
      <c r="A52" s="237">
        <v>44</v>
      </c>
      <c r="B52" s="244" t="s">
        <v>42</v>
      </c>
      <c r="C52" s="239" t="s">
        <v>43</v>
      </c>
      <c r="D52" s="240">
        <v>1523</v>
      </c>
      <c r="E52" s="240">
        <v>6</v>
      </c>
      <c r="F52" s="240">
        <v>6</v>
      </c>
      <c r="G52" s="240">
        <v>3</v>
      </c>
      <c r="H52" s="240">
        <v>1</v>
      </c>
      <c r="I52" s="240">
        <v>1</v>
      </c>
      <c r="J52" s="240">
        <v>1</v>
      </c>
    </row>
    <row r="53" spans="1:10" x14ac:dyDescent="0.2">
      <c r="A53" s="237">
        <v>45</v>
      </c>
      <c r="B53" s="241" t="s">
        <v>177</v>
      </c>
      <c r="C53" s="239" t="s">
        <v>178</v>
      </c>
      <c r="D53" s="240">
        <v>1784</v>
      </c>
      <c r="E53" s="240">
        <v>0</v>
      </c>
      <c r="F53" s="240">
        <v>0</v>
      </c>
      <c r="G53" s="240">
        <v>0</v>
      </c>
      <c r="H53" s="240">
        <v>0</v>
      </c>
      <c r="I53" s="240">
        <v>0</v>
      </c>
      <c r="J53" s="240">
        <v>0</v>
      </c>
    </row>
    <row r="54" spans="1:10" x14ac:dyDescent="0.2">
      <c r="A54" s="237">
        <v>46</v>
      </c>
      <c r="B54" s="244" t="s">
        <v>179</v>
      </c>
      <c r="C54" s="239" t="s">
        <v>180</v>
      </c>
      <c r="D54" s="240">
        <v>626</v>
      </c>
      <c r="E54" s="240">
        <v>0</v>
      </c>
      <c r="F54" s="240">
        <v>0</v>
      </c>
      <c r="G54" s="240">
        <v>0</v>
      </c>
      <c r="H54" s="240">
        <v>0</v>
      </c>
      <c r="I54" s="240">
        <v>0</v>
      </c>
      <c r="J54" s="240">
        <v>0</v>
      </c>
    </row>
    <row r="55" spans="1:10" x14ac:dyDescent="0.2">
      <c r="A55" s="237">
        <v>47</v>
      </c>
      <c r="B55" s="241" t="s">
        <v>181</v>
      </c>
      <c r="C55" s="239" t="s">
        <v>182</v>
      </c>
      <c r="D55" s="240">
        <v>1203</v>
      </c>
      <c r="E55" s="240">
        <v>22</v>
      </c>
      <c r="F55" s="240">
        <v>22</v>
      </c>
      <c r="G55" s="240">
        <v>6</v>
      </c>
      <c r="H55" s="240">
        <v>2</v>
      </c>
      <c r="I55" s="240">
        <v>2</v>
      </c>
      <c r="J55" s="240">
        <v>2</v>
      </c>
    </row>
    <row r="56" spans="1:10" x14ac:dyDescent="0.2">
      <c r="A56" s="237">
        <v>48</v>
      </c>
      <c r="B56" s="244" t="s">
        <v>183</v>
      </c>
      <c r="C56" s="239" t="s">
        <v>184</v>
      </c>
      <c r="D56" s="240">
        <v>1878</v>
      </c>
      <c r="E56" s="240">
        <v>0</v>
      </c>
      <c r="F56" s="240">
        <v>0</v>
      </c>
      <c r="G56" s="240">
        <v>0</v>
      </c>
      <c r="H56" s="240">
        <v>0</v>
      </c>
      <c r="I56" s="240">
        <v>0</v>
      </c>
      <c r="J56" s="240">
        <v>0</v>
      </c>
    </row>
    <row r="57" spans="1:10" x14ac:dyDescent="0.2">
      <c r="A57" s="237">
        <v>49</v>
      </c>
      <c r="B57" s="244" t="s">
        <v>185</v>
      </c>
      <c r="C57" s="239" t="s">
        <v>186</v>
      </c>
      <c r="D57" s="240">
        <v>6235</v>
      </c>
      <c r="E57" s="240">
        <v>216</v>
      </c>
      <c r="F57" s="240">
        <v>216</v>
      </c>
      <c r="G57" s="240">
        <v>66</v>
      </c>
      <c r="H57" s="240">
        <v>22</v>
      </c>
      <c r="I57" s="240">
        <v>22</v>
      </c>
      <c r="J57" s="240">
        <v>22</v>
      </c>
    </row>
    <row r="58" spans="1:10" x14ac:dyDescent="0.2">
      <c r="A58" s="237">
        <v>50</v>
      </c>
      <c r="B58" s="244" t="s">
        <v>187</v>
      </c>
      <c r="C58" s="239" t="s">
        <v>188</v>
      </c>
      <c r="D58" s="240">
        <v>1006</v>
      </c>
      <c r="E58" s="240">
        <v>1</v>
      </c>
      <c r="F58" s="240">
        <v>1</v>
      </c>
      <c r="G58" s="240">
        <v>0</v>
      </c>
      <c r="H58" s="240">
        <v>0</v>
      </c>
      <c r="I58" s="240">
        <v>0</v>
      </c>
      <c r="J58" s="240">
        <v>0</v>
      </c>
    </row>
    <row r="59" spans="1:10" x14ac:dyDescent="0.2">
      <c r="A59" s="237">
        <v>51</v>
      </c>
      <c r="B59" s="244" t="s">
        <v>189</v>
      </c>
      <c r="C59" s="239" t="s">
        <v>190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0</v>
      </c>
      <c r="J59" s="240">
        <v>0</v>
      </c>
    </row>
    <row r="60" spans="1:10" x14ac:dyDescent="0.2">
      <c r="A60" s="237">
        <v>52</v>
      </c>
      <c r="B60" s="244" t="s">
        <v>191</v>
      </c>
      <c r="C60" s="239" t="s">
        <v>192</v>
      </c>
      <c r="D60" s="240">
        <v>0</v>
      </c>
      <c r="E60" s="240">
        <v>0</v>
      </c>
      <c r="F60" s="240">
        <v>0</v>
      </c>
      <c r="G60" s="240">
        <v>0</v>
      </c>
      <c r="H60" s="240">
        <v>0</v>
      </c>
      <c r="I60" s="240">
        <v>0</v>
      </c>
      <c r="J60" s="240">
        <v>0</v>
      </c>
    </row>
    <row r="61" spans="1:10" x14ac:dyDescent="0.2">
      <c r="A61" s="237">
        <v>53</v>
      </c>
      <c r="B61" s="244" t="s">
        <v>22</v>
      </c>
      <c r="C61" s="239" t="s">
        <v>23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</row>
    <row r="62" spans="1:10" x14ac:dyDescent="0.2">
      <c r="A62" s="237">
        <v>54</v>
      </c>
      <c r="B62" s="241" t="s">
        <v>24</v>
      </c>
      <c r="C62" s="239" t="s">
        <v>25</v>
      </c>
      <c r="D62" s="240">
        <v>0</v>
      </c>
      <c r="E62" s="240">
        <v>0</v>
      </c>
      <c r="F62" s="240">
        <v>0</v>
      </c>
      <c r="G62" s="240">
        <v>0</v>
      </c>
      <c r="H62" s="240">
        <v>0</v>
      </c>
      <c r="I62" s="240">
        <v>0</v>
      </c>
      <c r="J62" s="240">
        <v>0</v>
      </c>
    </row>
    <row r="63" spans="1:10" x14ac:dyDescent="0.2">
      <c r="A63" s="237">
        <v>55</v>
      </c>
      <c r="B63" s="238" t="s">
        <v>193</v>
      </c>
      <c r="C63" s="239" t="s">
        <v>194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0</v>
      </c>
      <c r="J63" s="240">
        <v>0</v>
      </c>
    </row>
    <row r="64" spans="1:10" x14ac:dyDescent="0.2">
      <c r="A64" s="237">
        <v>56</v>
      </c>
      <c r="B64" s="241" t="s">
        <v>26</v>
      </c>
      <c r="C64" s="239" t="s">
        <v>27</v>
      </c>
      <c r="D64" s="240">
        <v>0</v>
      </c>
      <c r="E64" s="240">
        <v>0</v>
      </c>
      <c r="F64" s="240">
        <v>0</v>
      </c>
      <c r="G64" s="240">
        <v>0</v>
      </c>
      <c r="H64" s="240">
        <v>0</v>
      </c>
      <c r="I64" s="240">
        <v>0</v>
      </c>
      <c r="J64" s="240">
        <v>0</v>
      </c>
    </row>
    <row r="65" spans="1:10" x14ac:dyDescent="0.2">
      <c r="A65" s="237">
        <v>57</v>
      </c>
      <c r="B65" s="244" t="s">
        <v>28</v>
      </c>
      <c r="C65" s="239" t="s">
        <v>195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</row>
    <row r="66" spans="1:10" ht="24" x14ac:dyDescent="0.2">
      <c r="A66" s="237">
        <v>58</v>
      </c>
      <c r="B66" s="238" t="s">
        <v>196</v>
      </c>
      <c r="C66" s="239" t="s">
        <v>197</v>
      </c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  <c r="J66" s="240">
        <v>0</v>
      </c>
    </row>
    <row r="67" spans="1:10" ht="24" x14ac:dyDescent="0.2">
      <c r="A67" s="237">
        <v>59</v>
      </c>
      <c r="B67" s="238" t="s">
        <v>198</v>
      </c>
      <c r="C67" s="239" t="s">
        <v>199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</row>
    <row r="68" spans="1:10" x14ac:dyDescent="0.2">
      <c r="A68" s="237">
        <v>60</v>
      </c>
      <c r="B68" s="241" t="s">
        <v>62</v>
      </c>
      <c r="C68" s="239" t="s">
        <v>200</v>
      </c>
      <c r="D68" s="240">
        <v>5281</v>
      </c>
      <c r="E68" s="240">
        <v>1</v>
      </c>
      <c r="F68" s="240">
        <v>1</v>
      </c>
      <c r="G68" s="240">
        <v>0</v>
      </c>
      <c r="H68" s="240">
        <v>0</v>
      </c>
      <c r="I68" s="240">
        <v>0</v>
      </c>
      <c r="J68" s="240">
        <v>0</v>
      </c>
    </row>
    <row r="69" spans="1:10" x14ac:dyDescent="0.2">
      <c r="A69" s="237">
        <v>61</v>
      </c>
      <c r="B69" s="241" t="s">
        <v>64</v>
      </c>
      <c r="C69" s="239" t="s">
        <v>201</v>
      </c>
      <c r="D69" s="240">
        <v>3232</v>
      </c>
      <c r="E69" s="240">
        <v>0</v>
      </c>
      <c r="F69" s="240">
        <v>0</v>
      </c>
      <c r="G69" s="240">
        <v>0</v>
      </c>
      <c r="H69" s="240">
        <v>0</v>
      </c>
      <c r="I69" s="240">
        <v>0</v>
      </c>
      <c r="J69" s="240">
        <v>0</v>
      </c>
    </row>
    <row r="70" spans="1:10" x14ac:dyDescent="0.2">
      <c r="A70" s="237">
        <v>62</v>
      </c>
      <c r="B70" s="241" t="s">
        <v>66</v>
      </c>
      <c r="C70" s="239" t="s">
        <v>202</v>
      </c>
      <c r="D70" s="240">
        <v>7141</v>
      </c>
      <c r="E70" s="240">
        <v>1</v>
      </c>
      <c r="F70" s="240">
        <v>1</v>
      </c>
      <c r="G70" s="240">
        <v>0</v>
      </c>
      <c r="H70" s="240">
        <v>0</v>
      </c>
      <c r="I70" s="240">
        <v>0</v>
      </c>
      <c r="J70" s="240">
        <v>0</v>
      </c>
    </row>
    <row r="71" spans="1:10" x14ac:dyDescent="0.2">
      <c r="A71" s="237">
        <v>63</v>
      </c>
      <c r="B71" s="241" t="s">
        <v>203</v>
      </c>
      <c r="C71" s="239" t="s">
        <v>204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</row>
    <row r="72" spans="1:10" x14ac:dyDescent="0.2">
      <c r="A72" s="237">
        <v>64</v>
      </c>
      <c r="B72" s="238" t="s">
        <v>205</v>
      </c>
      <c r="C72" s="239" t="s">
        <v>206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</row>
    <row r="73" spans="1:10" x14ac:dyDescent="0.2">
      <c r="A73" s="237">
        <v>65</v>
      </c>
      <c r="B73" s="241" t="s">
        <v>207</v>
      </c>
      <c r="C73" s="239" t="s">
        <v>208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v>0</v>
      </c>
    </row>
    <row r="74" spans="1:10" x14ac:dyDescent="0.2">
      <c r="A74" s="237">
        <v>66</v>
      </c>
      <c r="B74" s="241" t="s">
        <v>209</v>
      </c>
      <c r="C74" s="239" t="s">
        <v>210</v>
      </c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0</v>
      </c>
    </row>
    <row r="75" spans="1:10" x14ac:dyDescent="0.2">
      <c r="A75" s="237">
        <v>67</v>
      </c>
      <c r="B75" s="238" t="s">
        <v>211</v>
      </c>
      <c r="C75" s="239" t="s">
        <v>212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</row>
    <row r="76" spans="1:10" x14ac:dyDescent="0.2">
      <c r="A76" s="237">
        <v>68</v>
      </c>
      <c r="B76" s="238" t="s">
        <v>213</v>
      </c>
      <c r="C76" s="239" t="s">
        <v>214</v>
      </c>
      <c r="D76" s="240">
        <v>0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</row>
    <row r="77" spans="1:10" x14ac:dyDescent="0.2">
      <c r="A77" s="237">
        <v>69</v>
      </c>
      <c r="B77" s="238" t="s">
        <v>215</v>
      </c>
      <c r="C77" s="239" t="s">
        <v>216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</row>
    <row r="78" spans="1:10" x14ac:dyDescent="0.2">
      <c r="A78" s="237">
        <v>70</v>
      </c>
      <c r="B78" s="244" t="s">
        <v>217</v>
      </c>
      <c r="C78" s="239" t="s">
        <v>218</v>
      </c>
      <c r="D78" s="240">
        <v>3972</v>
      </c>
      <c r="E78" s="240">
        <v>89</v>
      </c>
      <c r="F78" s="240">
        <v>89</v>
      </c>
      <c r="G78" s="240">
        <v>27</v>
      </c>
      <c r="H78" s="240">
        <v>9</v>
      </c>
      <c r="I78" s="240">
        <v>9</v>
      </c>
      <c r="J78" s="240">
        <v>9</v>
      </c>
    </row>
    <row r="79" spans="1:10" x14ac:dyDescent="0.2">
      <c r="A79" s="237">
        <v>71</v>
      </c>
      <c r="B79" s="238" t="s">
        <v>50</v>
      </c>
      <c r="C79" s="239" t="s">
        <v>219</v>
      </c>
      <c r="D79" s="240">
        <v>9642</v>
      </c>
      <c r="E79" s="240">
        <v>5</v>
      </c>
      <c r="F79" s="240">
        <v>5</v>
      </c>
      <c r="G79" s="240">
        <v>3</v>
      </c>
      <c r="H79" s="240">
        <v>1</v>
      </c>
      <c r="I79" s="240">
        <v>1</v>
      </c>
      <c r="J79" s="240">
        <v>1</v>
      </c>
    </row>
    <row r="80" spans="1:10" x14ac:dyDescent="0.2">
      <c r="A80" s="237">
        <v>72</v>
      </c>
      <c r="B80" s="244" t="s">
        <v>52</v>
      </c>
      <c r="C80" s="239" t="s">
        <v>220</v>
      </c>
      <c r="D80" s="240">
        <v>5595</v>
      </c>
      <c r="E80" s="240">
        <v>29</v>
      </c>
      <c r="F80" s="240">
        <v>29</v>
      </c>
      <c r="G80" s="240">
        <v>9</v>
      </c>
      <c r="H80" s="240">
        <v>3</v>
      </c>
      <c r="I80" s="240">
        <v>3</v>
      </c>
      <c r="J80" s="240">
        <v>3</v>
      </c>
    </row>
    <row r="81" spans="1:10" x14ac:dyDescent="0.2">
      <c r="A81" s="237">
        <v>73</v>
      </c>
      <c r="B81" s="238" t="s">
        <v>44</v>
      </c>
      <c r="C81" s="239" t="s">
        <v>221</v>
      </c>
      <c r="D81" s="240">
        <v>3497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</row>
    <row r="82" spans="1:10" x14ac:dyDescent="0.2">
      <c r="A82" s="237">
        <v>74</v>
      </c>
      <c r="B82" s="238" t="s">
        <v>54</v>
      </c>
      <c r="C82" s="239" t="s">
        <v>222</v>
      </c>
      <c r="D82" s="240">
        <v>9281</v>
      </c>
      <c r="E82" s="240">
        <v>1187</v>
      </c>
      <c r="F82" s="240">
        <v>1187</v>
      </c>
      <c r="G82" s="240">
        <v>357</v>
      </c>
      <c r="H82" s="240">
        <v>119</v>
      </c>
      <c r="I82" s="240">
        <v>119</v>
      </c>
      <c r="J82" s="240">
        <v>119</v>
      </c>
    </row>
    <row r="83" spans="1:10" x14ac:dyDescent="0.2">
      <c r="A83" s="237">
        <v>75</v>
      </c>
      <c r="B83" s="238" t="s">
        <v>36</v>
      </c>
      <c r="C83" s="239" t="s">
        <v>37</v>
      </c>
      <c r="D83" s="240">
        <v>0</v>
      </c>
      <c r="E83" s="240">
        <v>0</v>
      </c>
      <c r="F83" s="240">
        <v>0</v>
      </c>
      <c r="G83" s="240">
        <v>0</v>
      </c>
      <c r="H83" s="240">
        <v>0</v>
      </c>
      <c r="I83" s="240">
        <v>0</v>
      </c>
      <c r="J83" s="240">
        <v>0</v>
      </c>
    </row>
    <row r="84" spans="1:10" x14ac:dyDescent="0.2">
      <c r="A84" s="237">
        <v>76</v>
      </c>
      <c r="B84" s="238" t="s">
        <v>48</v>
      </c>
      <c r="C84" s="239" t="s">
        <v>223</v>
      </c>
      <c r="D84" s="240">
        <v>7525</v>
      </c>
      <c r="E84" s="240">
        <v>321</v>
      </c>
      <c r="F84" s="240">
        <v>321</v>
      </c>
      <c r="G84" s="240">
        <v>96</v>
      </c>
      <c r="H84" s="240">
        <v>32</v>
      </c>
      <c r="I84" s="240">
        <v>32</v>
      </c>
      <c r="J84" s="240">
        <v>32</v>
      </c>
    </row>
    <row r="85" spans="1:10" x14ac:dyDescent="0.2">
      <c r="A85" s="237">
        <v>77</v>
      </c>
      <c r="B85" s="238" t="s">
        <v>224</v>
      </c>
      <c r="C85" s="239" t="s">
        <v>225</v>
      </c>
      <c r="D85" s="240">
        <v>0</v>
      </c>
      <c r="E85" s="240">
        <v>0</v>
      </c>
      <c r="F85" s="240">
        <v>0</v>
      </c>
      <c r="G85" s="240">
        <v>0</v>
      </c>
      <c r="H85" s="240">
        <v>0</v>
      </c>
      <c r="I85" s="240">
        <v>0</v>
      </c>
      <c r="J85" s="240">
        <v>0</v>
      </c>
    </row>
    <row r="86" spans="1:10" x14ac:dyDescent="0.2">
      <c r="A86" s="237">
        <v>78</v>
      </c>
      <c r="B86" s="241" t="s">
        <v>226</v>
      </c>
      <c r="C86" s="239" t="s">
        <v>227</v>
      </c>
      <c r="D86" s="240">
        <v>0</v>
      </c>
      <c r="E86" s="240">
        <v>0</v>
      </c>
      <c r="F86" s="240">
        <v>0</v>
      </c>
      <c r="G86" s="240">
        <v>0</v>
      </c>
      <c r="H86" s="240">
        <v>0</v>
      </c>
      <c r="I86" s="240">
        <v>0</v>
      </c>
      <c r="J86" s="240">
        <v>0</v>
      </c>
    </row>
    <row r="87" spans="1:10" ht="24" x14ac:dyDescent="0.2">
      <c r="A87" s="1105">
        <v>79</v>
      </c>
      <c r="B87" s="977" t="s">
        <v>228</v>
      </c>
      <c r="C87" s="250" t="s">
        <v>229</v>
      </c>
      <c r="D87" s="240">
        <v>417</v>
      </c>
      <c r="E87" s="240">
        <v>0</v>
      </c>
      <c r="F87" s="240">
        <v>0</v>
      </c>
      <c r="G87" s="240">
        <v>0</v>
      </c>
      <c r="H87" s="240">
        <v>0</v>
      </c>
      <c r="I87" s="240">
        <v>0</v>
      </c>
      <c r="J87" s="240">
        <v>0</v>
      </c>
    </row>
    <row r="88" spans="1:10" ht="36" x14ac:dyDescent="0.2">
      <c r="A88" s="1106"/>
      <c r="B88" s="978"/>
      <c r="C88" s="239" t="s">
        <v>230</v>
      </c>
      <c r="D88" s="240">
        <v>417</v>
      </c>
      <c r="E88" s="240">
        <v>0</v>
      </c>
      <c r="F88" s="240">
        <v>0</v>
      </c>
      <c r="G88" s="240">
        <v>0</v>
      </c>
      <c r="H88" s="240">
        <v>0</v>
      </c>
      <c r="I88" s="240">
        <v>0</v>
      </c>
      <c r="J88" s="240">
        <v>0</v>
      </c>
    </row>
    <row r="89" spans="1:10" x14ac:dyDescent="0.2">
      <c r="A89" s="1106"/>
      <c r="B89" s="978"/>
      <c r="C89" s="239" t="s">
        <v>231</v>
      </c>
      <c r="D89" s="240">
        <v>0</v>
      </c>
      <c r="E89" s="240">
        <v>0</v>
      </c>
      <c r="F89" s="240">
        <v>0</v>
      </c>
      <c r="G89" s="240">
        <v>0</v>
      </c>
      <c r="H89" s="240">
        <v>0</v>
      </c>
      <c r="I89" s="240">
        <v>0</v>
      </c>
      <c r="J89" s="240">
        <v>0</v>
      </c>
    </row>
    <row r="90" spans="1:10" ht="24" x14ac:dyDescent="0.2">
      <c r="A90" s="1107"/>
      <c r="B90" s="979"/>
      <c r="C90" s="19" t="s">
        <v>232</v>
      </c>
      <c r="D90" s="240">
        <v>0</v>
      </c>
      <c r="E90" s="240">
        <v>0</v>
      </c>
      <c r="F90" s="240">
        <v>0</v>
      </c>
      <c r="G90" s="240">
        <v>0</v>
      </c>
      <c r="H90" s="240">
        <v>0</v>
      </c>
      <c r="I90" s="240">
        <v>0</v>
      </c>
      <c r="J90" s="240">
        <v>0</v>
      </c>
    </row>
    <row r="91" spans="1:10" ht="24" x14ac:dyDescent="0.2">
      <c r="A91" s="237">
        <v>80</v>
      </c>
      <c r="B91" s="241" t="s">
        <v>233</v>
      </c>
      <c r="C91" s="239" t="s">
        <v>234</v>
      </c>
      <c r="D91" s="240">
        <v>0</v>
      </c>
      <c r="E91" s="240">
        <v>0</v>
      </c>
      <c r="F91" s="240">
        <v>0</v>
      </c>
      <c r="G91" s="240">
        <v>0</v>
      </c>
      <c r="H91" s="240">
        <v>0</v>
      </c>
      <c r="I91" s="240">
        <v>0</v>
      </c>
      <c r="J91" s="240">
        <v>0</v>
      </c>
    </row>
    <row r="92" spans="1:10" x14ac:dyDescent="0.2">
      <c r="A92" s="237">
        <v>81</v>
      </c>
      <c r="B92" s="241" t="s">
        <v>235</v>
      </c>
      <c r="C92" s="239" t="s">
        <v>236</v>
      </c>
      <c r="D92" s="240">
        <v>335</v>
      </c>
      <c r="E92" s="240">
        <v>0</v>
      </c>
      <c r="F92" s="240">
        <v>0</v>
      </c>
      <c r="G92" s="240">
        <v>0</v>
      </c>
      <c r="H92" s="240">
        <v>0</v>
      </c>
      <c r="I92" s="240">
        <v>0</v>
      </c>
      <c r="J92" s="240">
        <v>0</v>
      </c>
    </row>
    <row r="93" spans="1:10" x14ac:dyDescent="0.2">
      <c r="A93" s="237">
        <v>82</v>
      </c>
      <c r="B93" s="244" t="s">
        <v>74</v>
      </c>
      <c r="C93" s="239" t="s">
        <v>237</v>
      </c>
      <c r="D93" s="240">
        <v>1963</v>
      </c>
      <c r="E93" s="240">
        <v>0</v>
      </c>
      <c r="F93" s="240">
        <v>0</v>
      </c>
      <c r="G93" s="240">
        <v>0</v>
      </c>
      <c r="H93" s="240">
        <v>0</v>
      </c>
      <c r="I93" s="240">
        <v>0</v>
      </c>
      <c r="J93" s="240">
        <v>0</v>
      </c>
    </row>
    <row r="94" spans="1:10" x14ac:dyDescent="0.2">
      <c r="A94" s="237">
        <v>83</v>
      </c>
      <c r="B94" s="241" t="s">
        <v>38</v>
      </c>
      <c r="C94" s="239" t="s">
        <v>39</v>
      </c>
      <c r="D94" s="240">
        <v>829</v>
      </c>
      <c r="E94" s="240">
        <v>0</v>
      </c>
      <c r="F94" s="240">
        <v>0</v>
      </c>
      <c r="G94" s="240">
        <v>0</v>
      </c>
      <c r="H94" s="240">
        <v>0</v>
      </c>
      <c r="I94" s="240">
        <v>0</v>
      </c>
      <c r="J94" s="240">
        <v>0</v>
      </c>
    </row>
    <row r="95" spans="1:10" x14ac:dyDescent="0.2">
      <c r="A95" s="237">
        <v>84</v>
      </c>
      <c r="B95" s="244" t="s">
        <v>40</v>
      </c>
      <c r="C95" s="239" t="s">
        <v>41</v>
      </c>
      <c r="D95" s="240">
        <v>841</v>
      </c>
      <c r="E95" s="240">
        <v>0</v>
      </c>
      <c r="F95" s="240">
        <v>0</v>
      </c>
      <c r="G95" s="240">
        <v>0</v>
      </c>
      <c r="H95" s="240">
        <v>0</v>
      </c>
      <c r="I95" s="240">
        <v>0</v>
      </c>
      <c r="J95" s="240">
        <v>0</v>
      </c>
    </row>
    <row r="96" spans="1:10" x14ac:dyDescent="0.2">
      <c r="A96" s="237">
        <v>85</v>
      </c>
      <c r="B96" s="244" t="s">
        <v>238</v>
      </c>
      <c r="C96" s="239" t="s">
        <v>239</v>
      </c>
      <c r="D96" s="240">
        <v>2331</v>
      </c>
      <c r="E96" s="240">
        <v>0</v>
      </c>
      <c r="F96" s="240">
        <v>0</v>
      </c>
      <c r="G96" s="240">
        <v>0</v>
      </c>
      <c r="H96" s="240">
        <v>0</v>
      </c>
      <c r="I96" s="240">
        <v>0</v>
      </c>
      <c r="J96" s="240">
        <v>0</v>
      </c>
    </row>
    <row r="97" spans="1:10" x14ac:dyDescent="0.2">
      <c r="A97" s="237">
        <v>86</v>
      </c>
      <c r="B97" s="241" t="s">
        <v>240</v>
      </c>
      <c r="C97" s="239" t="s">
        <v>241</v>
      </c>
      <c r="D97" s="240">
        <v>1014</v>
      </c>
      <c r="E97" s="240">
        <v>0</v>
      </c>
      <c r="F97" s="240">
        <v>0</v>
      </c>
      <c r="G97" s="240">
        <v>0</v>
      </c>
      <c r="H97" s="240">
        <v>0</v>
      </c>
      <c r="I97" s="240">
        <v>0</v>
      </c>
      <c r="J97" s="240">
        <v>0</v>
      </c>
    </row>
    <row r="98" spans="1:10" x14ac:dyDescent="0.2">
      <c r="A98" s="237">
        <v>87</v>
      </c>
      <c r="B98" s="241" t="s">
        <v>88</v>
      </c>
      <c r="C98" s="239" t="s">
        <v>89</v>
      </c>
      <c r="D98" s="240">
        <v>1296</v>
      </c>
      <c r="E98" s="240">
        <v>5</v>
      </c>
      <c r="F98" s="240">
        <v>5</v>
      </c>
      <c r="G98" s="240">
        <v>3</v>
      </c>
      <c r="H98" s="240">
        <v>1</v>
      </c>
      <c r="I98" s="240">
        <v>1</v>
      </c>
      <c r="J98" s="240">
        <v>1</v>
      </c>
    </row>
    <row r="99" spans="1:10" x14ac:dyDescent="0.2">
      <c r="A99" s="237">
        <v>88</v>
      </c>
      <c r="B99" s="238" t="s">
        <v>242</v>
      </c>
      <c r="C99" s="239" t="s">
        <v>243</v>
      </c>
      <c r="D99" s="240">
        <v>2720</v>
      </c>
      <c r="E99" s="240">
        <v>0</v>
      </c>
      <c r="F99" s="240">
        <v>0</v>
      </c>
      <c r="G99" s="240">
        <v>0</v>
      </c>
      <c r="H99" s="240">
        <v>0</v>
      </c>
      <c r="I99" s="240">
        <v>0</v>
      </c>
      <c r="J99" s="240">
        <v>0</v>
      </c>
    </row>
    <row r="100" spans="1:10" x14ac:dyDescent="0.2">
      <c r="A100" s="237">
        <v>89</v>
      </c>
      <c r="B100" s="238" t="s">
        <v>244</v>
      </c>
      <c r="C100" s="239" t="s">
        <v>245</v>
      </c>
      <c r="D100" s="240">
        <v>2188</v>
      </c>
      <c r="E100" s="240">
        <v>3</v>
      </c>
      <c r="F100" s="240">
        <v>3</v>
      </c>
      <c r="G100" s="240">
        <v>0</v>
      </c>
      <c r="H100" s="240">
        <v>0</v>
      </c>
      <c r="I100" s="240">
        <v>0</v>
      </c>
      <c r="J100" s="240">
        <v>0</v>
      </c>
    </row>
    <row r="101" spans="1:10" x14ac:dyDescent="0.2">
      <c r="A101" s="237">
        <v>90</v>
      </c>
      <c r="B101" s="244" t="s">
        <v>246</v>
      </c>
      <c r="C101" s="239" t="s">
        <v>247</v>
      </c>
      <c r="D101" s="240">
        <v>765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</row>
    <row r="102" spans="1:10" x14ac:dyDescent="0.2">
      <c r="A102" s="237">
        <v>91</v>
      </c>
      <c r="B102" s="238" t="s">
        <v>248</v>
      </c>
      <c r="C102" s="239" t="s">
        <v>249</v>
      </c>
      <c r="D102" s="240">
        <v>1206</v>
      </c>
      <c r="E102" s="240">
        <v>0</v>
      </c>
      <c r="F102" s="240">
        <v>0</v>
      </c>
      <c r="G102" s="240">
        <v>0</v>
      </c>
      <c r="H102" s="240">
        <v>0</v>
      </c>
      <c r="I102" s="240">
        <v>0</v>
      </c>
      <c r="J102" s="240">
        <v>0</v>
      </c>
    </row>
    <row r="103" spans="1:10" x14ac:dyDescent="0.2">
      <c r="A103" s="237">
        <v>92</v>
      </c>
      <c r="B103" s="238" t="s">
        <v>250</v>
      </c>
      <c r="C103" s="239" t="s">
        <v>251</v>
      </c>
      <c r="D103" s="240">
        <v>1131</v>
      </c>
      <c r="E103" s="240">
        <v>0</v>
      </c>
      <c r="F103" s="240">
        <v>0</v>
      </c>
      <c r="G103" s="240">
        <v>0</v>
      </c>
      <c r="H103" s="240">
        <v>0</v>
      </c>
      <c r="I103" s="240">
        <v>0</v>
      </c>
      <c r="J103" s="240">
        <v>0</v>
      </c>
    </row>
    <row r="104" spans="1:10" x14ac:dyDescent="0.2">
      <c r="A104" s="237">
        <v>93</v>
      </c>
      <c r="B104" s="247" t="s">
        <v>32</v>
      </c>
      <c r="C104" s="243" t="s">
        <v>33</v>
      </c>
      <c r="D104" s="240">
        <v>1359</v>
      </c>
      <c r="E104" s="240">
        <v>0</v>
      </c>
      <c r="F104" s="240">
        <v>0</v>
      </c>
      <c r="G104" s="240">
        <v>0</v>
      </c>
      <c r="H104" s="240">
        <v>0</v>
      </c>
      <c r="I104" s="240">
        <v>0</v>
      </c>
      <c r="J104" s="240">
        <v>0</v>
      </c>
    </row>
    <row r="105" spans="1:10" x14ac:dyDescent="0.2">
      <c r="A105" s="237">
        <v>94</v>
      </c>
      <c r="B105" s="244" t="s">
        <v>252</v>
      </c>
      <c r="C105" s="239" t="s">
        <v>253</v>
      </c>
      <c r="D105" s="240">
        <v>870</v>
      </c>
      <c r="E105" s="240">
        <v>0</v>
      </c>
      <c r="F105" s="240">
        <v>0</v>
      </c>
      <c r="G105" s="240">
        <v>0</v>
      </c>
      <c r="H105" s="240">
        <v>0</v>
      </c>
      <c r="I105" s="240">
        <v>0</v>
      </c>
      <c r="J105" s="240">
        <v>0</v>
      </c>
    </row>
    <row r="106" spans="1:10" x14ac:dyDescent="0.2">
      <c r="A106" s="237">
        <v>95</v>
      </c>
      <c r="B106" s="244" t="s">
        <v>254</v>
      </c>
      <c r="C106" s="239" t="s">
        <v>255</v>
      </c>
      <c r="D106" s="240">
        <v>1333</v>
      </c>
      <c r="E106" s="240">
        <v>0</v>
      </c>
      <c r="F106" s="240">
        <v>0</v>
      </c>
      <c r="G106" s="240">
        <v>0</v>
      </c>
      <c r="H106" s="240">
        <v>0</v>
      </c>
      <c r="I106" s="240">
        <v>0</v>
      </c>
      <c r="J106" s="240">
        <v>0</v>
      </c>
    </row>
    <row r="107" spans="1:10" x14ac:dyDescent="0.2">
      <c r="A107" s="237">
        <v>96</v>
      </c>
      <c r="B107" s="238" t="s">
        <v>256</v>
      </c>
      <c r="C107" s="239" t="s">
        <v>257</v>
      </c>
      <c r="D107" s="240">
        <v>2302</v>
      </c>
      <c r="E107" s="240">
        <v>0</v>
      </c>
      <c r="F107" s="240">
        <v>0</v>
      </c>
      <c r="G107" s="240">
        <v>0</v>
      </c>
      <c r="H107" s="240">
        <v>0</v>
      </c>
      <c r="I107" s="240">
        <v>0</v>
      </c>
      <c r="J107" s="240">
        <v>0</v>
      </c>
    </row>
    <row r="108" spans="1:10" x14ac:dyDescent="0.2">
      <c r="A108" s="237">
        <v>97</v>
      </c>
      <c r="B108" s="241" t="s">
        <v>76</v>
      </c>
      <c r="C108" s="239" t="s">
        <v>77</v>
      </c>
      <c r="D108" s="240">
        <v>1053</v>
      </c>
      <c r="E108" s="240">
        <v>3</v>
      </c>
      <c r="F108" s="240">
        <v>3</v>
      </c>
      <c r="G108" s="240">
        <v>0</v>
      </c>
      <c r="H108" s="240">
        <v>0</v>
      </c>
      <c r="I108" s="240">
        <v>0</v>
      </c>
      <c r="J108" s="240">
        <v>0</v>
      </c>
    </row>
    <row r="109" spans="1:10" x14ac:dyDescent="0.2">
      <c r="A109" s="237">
        <v>98</v>
      </c>
      <c r="B109" s="238" t="s">
        <v>258</v>
      </c>
      <c r="C109" s="239" t="s">
        <v>259</v>
      </c>
      <c r="D109" s="240">
        <v>0</v>
      </c>
      <c r="E109" s="240">
        <v>0</v>
      </c>
      <c r="F109" s="240">
        <v>0</v>
      </c>
      <c r="G109" s="240">
        <v>0</v>
      </c>
      <c r="H109" s="240">
        <v>0</v>
      </c>
      <c r="I109" s="240">
        <v>0</v>
      </c>
      <c r="J109" s="240">
        <v>0</v>
      </c>
    </row>
    <row r="110" spans="1:10" x14ac:dyDescent="0.2">
      <c r="A110" s="237">
        <v>99</v>
      </c>
      <c r="B110" s="238" t="s">
        <v>260</v>
      </c>
      <c r="C110" s="239" t="s">
        <v>261</v>
      </c>
      <c r="D110" s="240">
        <v>0</v>
      </c>
      <c r="E110" s="240">
        <v>0</v>
      </c>
      <c r="F110" s="240">
        <v>0</v>
      </c>
      <c r="G110" s="240">
        <v>0</v>
      </c>
      <c r="H110" s="240">
        <v>0</v>
      </c>
      <c r="I110" s="240">
        <v>0</v>
      </c>
      <c r="J110" s="240">
        <v>0</v>
      </c>
    </row>
    <row r="111" spans="1:10" x14ac:dyDescent="0.2">
      <c r="A111" s="237">
        <v>100</v>
      </c>
      <c r="B111" s="244" t="s">
        <v>264</v>
      </c>
      <c r="C111" s="239" t="s">
        <v>265</v>
      </c>
      <c r="D111" s="240">
        <v>0</v>
      </c>
      <c r="E111" s="240">
        <v>0</v>
      </c>
      <c r="F111" s="240">
        <v>0</v>
      </c>
      <c r="G111" s="240">
        <v>0</v>
      </c>
      <c r="H111" s="240">
        <v>0</v>
      </c>
      <c r="I111" s="240">
        <v>0</v>
      </c>
      <c r="J111" s="240">
        <v>0</v>
      </c>
    </row>
    <row r="112" spans="1:10" x14ac:dyDescent="0.2">
      <c r="A112" s="237">
        <v>101</v>
      </c>
      <c r="B112" s="244" t="s">
        <v>266</v>
      </c>
      <c r="C112" s="239" t="s">
        <v>267</v>
      </c>
      <c r="D112" s="240">
        <v>0</v>
      </c>
      <c r="E112" s="240">
        <v>0</v>
      </c>
      <c r="F112" s="240">
        <v>0</v>
      </c>
      <c r="G112" s="240">
        <v>0</v>
      </c>
      <c r="H112" s="240">
        <v>0</v>
      </c>
      <c r="I112" s="240">
        <v>0</v>
      </c>
      <c r="J112" s="240">
        <v>0</v>
      </c>
    </row>
    <row r="113" spans="1:10" x14ac:dyDescent="0.2">
      <c r="A113" s="237">
        <v>102</v>
      </c>
      <c r="B113" s="244" t="s">
        <v>268</v>
      </c>
      <c r="C113" s="239" t="s">
        <v>269</v>
      </c>
      <c r="D113" s="240">
        <v>0</v>
      </c>
      <c r="E113" s="240">
        <v>0</v>
      </c>
      <c r="F113" s="240">
        <v>0</v>
      </c>
      <c r="G113" s="240">
        <v>0</v>
      </c>
      <c r="H113" s="240">
        <v>0</v>
      </c>
      <c r="I113" s="240">
        <v>0</v>
      </c>
      <c r="J113" s="240">
        <v>0</v>
      </c>
    </row>
    <row r="114" spans="1:10" x14ac:dyDescent="0.2">
      <c r="A114" s="237">
        <v>103</v>
      </c>
      <c r="B114" s="244" t="s">
        <v>270</v>
      </c>
      <c r="C114" s="239" t="s">
        <v>271</v>
      </c>
      <c r="D114" s="240">
        <v>0</v>
      </c>
      <c r="E114" s="240">
        <v>0</v>
      </c>
      <c r="F114" s="240">
        <v>0</v>
      </c>
      <c r="G114" s="240">
        <v>0</v>
      </c>
      <c r="H114" s="240">
        <v>0</v>
      </c>
      <c r="I114" s="240">
        <v>0</v>
      </c>
      <c r="J114" s="240">
        <v>0</v>
      </c>
    </row>
    <row r="115" spans="1:10" x14ac:dyDescent="0.2">
      <c r="A115" s="237">
        <v>104</v>
      </c>
      <c r="B115" s="244" t="s">
        <v>272</v>
      </c>
      <c r="C115" s="239" t="s">
        <v>273</v>
      </c>
      <c r="D115" s="240">
        <v>0</v>
      </c>
      <c r="E115" s="240">
        <v>0</v>
      </c>
      <c r="F115" s="240">
        <v>0</v>
      </c>
      <c r="G115" s="240">
        <v>0</v>
      </c>
      <c r="H115" s="240">
        <v>0</v>
      </c>
      <c r="I115" s="240">
        <v>0</v>
      </c>
      <c r="J115" s="240">
        <v>0</v>
      </c>
    </row>
    <row r="116" spans="1:10" x14ac:dyDescent="0.2">
      <c r="A116" s="237">
        <v>105</v>
      </c>
      <c r="B116" s="251" t="s">
        <v>274</v>
      </c>
      <c r="C116" s="249" t="s">
        <v>275</v>
      </c>
      <c r="D116" s="240">
        <v>0</v>
      </c>
      <c r="E116" s="240">
        <v>0</v>
      </c>
      <c r="F116" s="240">
        <v>0</v>
      </c>
      <c r="G116" s="240">
        <v>0</v>
      </c>
      <c r="H116" s="240">
        <v>0</v>
      </c>
      <c r="I116" s="240">
        <v>0</v>
      </c>
      <c r="J116" s="240">
        <v>0</v>
      </c>
    </row>
    <row r="117" spans="1:10" x14ac:dyDescent="0.2">
      <c r="A117" s="237">
        <v>106</v>
      </c>
      <c r="B117" s="241" t="s">
        <v>276</v>
      </c>
      <c r="C117" s="239" t="s">
        <v>277</v>
      </c>
      <c r="D117" s="240">
        <v>0</v>
      </c>
      <c r="E117" s="240">
        <v>0</v>
      </c>
      <c r="F117" s="240">
        <v>0</v>
      </c>
      <c r="G117" s="240">
        <v>0</v>
      </c>
      <c r="H117" s="240">
        <v>0</v>
      </c>
      <c r="I117" s="240">
        <v>0</v>
      </c>
      <c r="J117" s="240">
        <v>0</v>
      </c>
    </row>
    <row r="118" spans="1:10" x14ac:dyDescent="0.2">
      <c r="A118" s="237">
        <v>107</v>
      </c>
      <c r="B118" s="244" t="s">
        <v>278</v>
      </c>
      <c r="C118" s="239" t="s">
        <v>279</v>
      </c>
      <c r="D118" s="240">
        <v>0</v>
      </c>
      <c r="E118" s="240">
        <v>0</v>
      </c>
      <c r="F118" s="240">
        <v>0</v>
      </c>
      <c r="G118" s="240">
        <v>0</v>
      </c>
      <c r="H118" s="240">
        <v>0</v>
      </c>
      <c r="I118" s="240">
        <v>0</v>
      </c>
      <c r="J118" s="240">
        <v>0</v>
      </c>
    </row>
    <row r="119" spans="1:10" x14ac:dyDescent="0.2">
      <c r="A119" s="237">
        <v>108</v>
      </c>
      <c r="B119" s="238" t="s">
        <v>280</v>
      </c>
      <c r="C119" s="252" t="s">
        <v>281</v>
      </c>
      <c r="D119" s="240">
        <v>0</v>
      </c>
      <c r="E119" s="240">
        <v>0</v>
      </c>
      <c r="F119" s="240">
        <v>0</v>
      </c>
      <c r="G119" s="240">
        <v>0</v>
      </c>
      <c r="H119" s="240">
        <v>0</v>
      </c>
      <c r="I119" s="240">
        <v>0</v>
      </c>
      <c r="J119" s="240">
        <v>0</v>
      </c>
    </row>
    <row r="120" spans="1:10" x14ac:dyDescent="0.2">
      <c r="A120" s="237">
        <v>109</v>
      </c>
      <c r="B120" s="244" t="s">
        <v>282</v>
      </c>
      <c r="C120" s="239" t="s">
        <v>283</v>
      </c>
      <c r="D120" s="240">
        <v>0</v>
      </c>
      <c r="E120" s="240">
        <v>0</v>
      </c>
      <c r="F120" s="240">
        <v>0</v>
      </c>
      <c r="G120" s="240">
        <v>0</v>
      </c>
      <c r="H120" s="240">
        <v>0</v>
      </c>
      <c r="I120" s="240">
        <v>0</v>
      </c>
      <c r="J120" s="240">
        <v>0</v>
      </c>
    </row>
    <row r="121" spans="1:10" x14ac:dyDescent="0.2">
      <c r="A121" s="237">
        <v>110</v>
      </c>
      <c r="B121" s="241" t="s">
        <v>284</v>
      </c>
      <c r="C121" s="239" t="s">
        <v>285</v>
      </c>
      <c r="D121" s="240">
        <v>0</v>
      </c>
      <c r="E121" s="240">
        <v>0</v>
      </c>
      <c r="F121" s="240">
        <v>0</v>
      </c>
      <c r="G121" s="240">
        <v>0</v>
      </c>
      <c r="H121" s="240">
        <v>0</v>
      </c>
      <c r="I121" s="240">
        <v>0</v>
      </c>
      <c r="J121" s="240">
        <v>0</v>
      </c>
    </row>
    <row r="122" spans="1:10" x14ac:dyDescent="0.2">
      <c r="A122" s="237">
        <v>111</v>
      </c>
      <c r="B122" s="241" t="s">
        <v>286</v>
      </c>
      <c r="C122" s="239" t="s">
        <v>287</v>
      </c>
      <c r="D122" s="240">
        <v>0</v>
      </c>
      <c r="E122" s="240">
        <v>0</v>
      </c>
      <c r="F122" s="240">
        <v>0</v>
      </c>
      <c r="G122" s="240">
        <v>0</v>
      </c>
      <c r="H122" s="240">
        <v>0</v>
      </c>
      <c r="I122" s="240">
        <v>0</v>
      </c>
      <c r="J122" s="240">
        <v>0</v>
      </c>
    </row>
    <row r="123" spans="1:10" x14ac:dyDescent="0.2">
      <c r="A123" s="237">
        <v>112</v>
      </c>
      <c r="B123" s="241" t="s">
        <v>288</v>
      </c>
      <c r="C123" s="239" t="s">
        <v>289</v>
      </c>
      <c r="D123" s="240">
        <v>0</v>
      </c>
      <c r="E123" s="240">
        <v>0</v>
      </c>
      <c r="F123" s="240">
        <v>0</v>
      </c>
      <c r="G123" s="240">
        <v>0</v>
      </c>
      <c r="H123" s="240">
        <v>0</v>
      </c>
      <c r="I123" s="240">
        <v>0</v>
      </c>
      <c r="J123" s="240">
        <v>0</v>
      </c>
    </row>
    <row r="124" spans="1:10" x14ac:dyDescent="0.2">
      <c r="A124" s="237">
        <v>113</v>
      </c>
      <c r="B124" s="241" t="s">
        <v>290</v>
      </c>
      <c r="C124" s="239" t="s">
        <v>291</v>
      </c>
      <c r="D124" s="240">
        <v>0</v>
      </c>
      <c r="E124" s="240">
        <v>0</v>
      </c>
      <c r="F124" s="240">
        <v>0</v>
      </c>
      <c r="G124" s="240">
        <v>0</v>
      </c>
      <c r="H124" s="240">
        <v>0</v>
      </c>
      <c r="I124" s="240">
        <v>0</v>
      </c>
      <c r="J124" s="240">
        <v>0</v>
      </c>
    </row>
    <row r="125" spans="1:10" x14ac:dyDescent="0.2">
      <c r="A125" s="237">
        <v>114</v>
      </c>
      <c r="B125" s="244" t="s">
        <v>292</v>
      </c>
      <c r="C125" s="239" t="s">
        <v>293</v>
      </c>
      <c r="D125" s="240">
        <v>0</v>
      </c>
      <c r="E125" s="240">
        <v>0</v>
      </c>
      <c r="F125" s="240">
        <v>0</v>
      </c>
      <c r="G125" s="240">
        <v>0</v>
      </c>
      <c r="H125" s="240">
        <v>0</v>
      </c>
      <c r="I125" s="240">
        <v>0</v>
      </c>
      <c r="J125" s="240">
        <v>0</v>
      </c>
    </row>
    <row r="126" spans="1:10" x14ac:dyDescent="0.2">
      <c r="A126" s="237">
        <v>115</v>
      </c>
      <c r="B126" s="244" t="s">
        <v>294</v>
      </c>
      <c r="C126" s="246" t="s">
        <v>295</v>
      </c>
      <c r="D126" s="240">
        <v>0</v>
      </c>
      <c r="E126" s="240">
        <v>0</v>
      </c>
      <c r="F126" s="240">
        <v>0</v>
      </c>
      <c r="G126" s="240">
        <v>0</v>
      </c>
      <c r="H126" s="240">
        <v>0</v>
      </c>
      <c r="I126" s="240">
        <v>0</v>
      </c>
      <c r="J126" s="240">
        <v>0</v>
      </c>
    </row>
    <row r="127" spans="1:10" x14ac:dyDescent="0.2">
      <c r="A127" s="237">
        <v>116</v>
      </c>
      <c r="B127" s="244" t="s">
        <v>296</v>
      </c>
      <c r="C127" s="239" t="s">
        <v>297</v>
      </c>
      <c r="D127" s="240">
        <v>0</v>
      </c>
      <c r="E127" s="240">
        <v>0</v>
      </c>
      <c r="F127" s="240">
        <v>0</v>
      </c>
      <c r="G127" s="240">
        <v>0</v>
      </c>
      <c r="H127" s="240">
        <v>0</v>
      </c>
      <c r="I127" s="240">
        <v>0</v>
      </c>
      <c r="J127" s="240">
        <v>0</v>
      </c>
    </row>
    <row r="128" spans="1:10" x14ac:dyDescent="0.2">
      <c r="A128" s="237">
        <v>117</v>
      </c>
      <c r="B128" s="244" t="s">
        <v>70</v>
      </c>
      <c r="C128" s="239" t="s">
        <v>298</v>
      </c>
      <c r="D128" s="240">
        <v>0</v>
      </c>
      <c r="E128" s="240">
        <v>0</v>
      </c>
      <c r="F128" s="240">
        <v>0</v>
      </c>
      <c r="G128" s="240">
        <v>0</v>
      </c>
      <c r="H128" s="240">
        <v>0</v>
      </c>
      <c r="I128" s="240">
        <v>0</v>
      </c>
      <c r="J128" s="240">
        <v>0</v>
      </c>
    </row>
    <row r="129" spans="1:10" x14ac:dyDescent="0.2">
      <c r="A129" s="237">
        <v>118</v>
      </c>
      <c r="B129" s="244" t="s">
        <v>72</v>
      </c>
      <c r="C129" s="239" t="s">
        <v>73</v>
      </c>
      <c r="D129" s="240">
        <v>0</v>
      </c>
      <c r="E129" s="240">
        <v>0</v>
      </c>
      <c r="F129" s="240">
        <v>0</v>
      </c>
      <c r="G129" s="240">
        <v>0</v>
      </c>
      <c r="H129" s="240">
        <v>0</v>
      </c>
      <c r="I129" s="240">
        <v>0</v>
      </c>
      <c r="J129" s="240">
        <v>0</v>
      </c>
    </row>
    <row r="130" spans="1:10" x14ac:dyDescent="0.2">
      <c r="A130" s="237">
        <v>119</v>
      </c>
      <c r="B130" s="238" t="s">
        <v>34</v>
      </c>
      <c r="C130" s="239" t="s">
        <v>35</v>
      </c>
      <c r="D130" s="240">
        <v>0</v>
      </c>
      <c r="E130" s="240">
        <v>0</v>
      </c>
      <c r="F130" s="240">
        <v>0</v>
      </c>
      <c r="G130" s="240">
        <v>0</v>
      </c>
      <c r="H130" s="240">
        <v>0</v>
      </c>
      <c r="I130" s="240">
        <v>0</v>
      </c>
      <c r="J130" s="240">
        <v>0</v>
      </c>
    </row>
    <row r="131" spans="1:10" x14ac:dyDescent="0.2">
      <c r="A131" s="237">
        <v>120</v>
      </c>
      <c r="B131" s="238" t="s">
        <v>299</v>
      </c>
      <c r="C131" s="239" t="s">
        <v>300</v>
      </c>
      <c r="D131" s="240">
        <v>0</v>
      </c>
      <c r="E131" s="240">
        <v>0</v>
      </c>
      <c r="F131" s="240">
        <v>0</v>
      </c>
      <c r="G131" s="240">
        <v>0</v>
      </c>
      <c r="H131" s="240">
        <v>0</v>
      </c>
      <c r="I131" s="240">
        <v>0</v>
      </c>
      <c r="J131" s="240">
        <v>0</v>
      </c>
    </row>
    <row r="132" spans="1:10" x14ac:dyDescent="0.2">
      <c r="A132" s="237">
        <v>121</v>
      </c>
      <c r="B132" s="238" t="s">
        <v>301</v>
      </c>
      <c r="C132" s="239" t="s">
        <v>302</v>
      </c>
      <c r="D132" s="240">
        <v>0</v>
      </c>
      <c r="E132" s="240">
        <v>0</v>
      </c>
      <c r="F132" s="240">
        <v>0</v>
      </c>
      <c r="G132" s="240">
        <v>0</v>
      </c>
      <c r="H132" s="240">
        <v>0</v>
      </c>
      <c r="I132" s="240">
        <v>0</v>
      </c>
      <c r="J132" s="240">
        <v>0</v>
      </c>
    </row>
    <row r="133" spans="1:10" x14ac:dyDescent="0.2">
      <c r="A133" s="237">
        <v>122</v>
      </c>
      <c r="B133" s="244" t="s">
        <v>303</v>
      </c>
      <c r="C133" s="239" t="s">
        <v>304</v>
      </c>
      <c r="D133" s="240">
        <v>0</v>
      </c>
      <c r="E133" s="240">
        <v>0</v>
      </c>
      <c r="F133" s="240">
        <v>0</v>
      </c>
      <c r="G133" s="240">
        <v>0</v>
      </c>
      <c r="H133" s="240">
        <v>0</v>
      </c>
      <c r="I133" s="240">
        <v>0</v>
      </c>
      <c r="J133" s="240">
        <v>0</v>
      </c>
    </row>
    <row r="134" spans="1:10" x14ac:dyDescent="0.2">
      <c r="A134" s="237">
        <v>123</v>
      </c>
      <c r="B134" s="244" t="s">
        <v>16</v>
      </c>
      <c r="C134" s="239" t="s">
        <v>17</v>
      </c>
      <c r="D134" s="240">
        <v>0</v>
      </c>
      <c r="E134" s="240">
        <v>0</v>
      </c>
      <c r="F134" s="240">
        <v>0</v>
      </c>
      <c r="G134" s="240">
        <v>0</v>
      </c>
      <c r="H134" s="240">
        <v>0</v>
      </c>
      <c r="I134" s="240">
        <v>0</v>
      </c>
      <c r="J134" s="240">
        <v>0</v>
      </c>
    </row>
    <row r="135" spans="1:10" x14ac:dyDescent="0.2">
      <c r="A135" s="237">
        <v>124</v>
      </c>
      <c r="B135" s="244" t="s">
        <v>68</v>
      </c>
      <c r="C135" s="239" t="s">
        <v>69</v>
      </c>
      <c r="D135" s="240">
        <v>0</v>
      </c>
      <c r="E135" s="240">
        <v>0</v>
      </c>
      <c r="F135" s="240">
        <v>0</v>
      </c>
      <c r="G135" s="240">
        <v>0</v>
      </c>
      <c r="H135" s="240">
        <v>0</v>
      </c>
      <c r="I135" s="240">
        <v>0</v>
      </c>
      <c r="J135" s="240">
        <v>0</v>
      </c>
    </row>
    <row r="136" spans="1:10" x14ac:dyDescent="0.2">
      <c r="A136" s="237">
        <v>125</v>
      </c>
      <c r="B136" s="238" t="s">
        <v>60</v>
      </c>
      <c r="C136" s="239" t="s">
        <v>305</v>
      </c>
      <c r="D136" s="240">
        <v>4036</v>
      </c>
      <c r="E136" s="240">
        <v>1</v>
      </c>
      <c r="F136" s="240">
        <v>1</v>
      </c>
      <c r="G136" s="240">
        <v>0</v>
      </c>
      <c r="H136" s="240">
        <v>0</v>
      </c>
      <c r="I136" s="240">
        <v>0</v>
      </c>
      <c r="J136" s="240">
        <v>0</v>
      </c>
    </row>
    <row r="137" spans="1:10" x14ac:dyDescent="0.2">
      <c r="A137" s="237">
        <v>126</v>
      </c>
      <c r="B137" s="241" t="s">
        <v>56</v>
      </c>
      <c r="C137" s="239" t="s">
        <v>306</v>
      </c>
      <c r="D137" s="240">
        <v>4404</v>
      </c>
      <c r="E137" s="240">
        <v>7</v>
      </c>
      <c r="F137" s="240">
        <v>7</v>
      </c>
      <c r="G137" s="240">
        <v>3</v>
      </c>
      <c r="H137" s="240">
        <v>1</v>
      </c>
      <c r="I137" s="240">
        <v>1</v>
      </c>
      <c r="J137" s="240">
        <v>1</v>
      </c>
    </row>
    <row r="138" spans="1:10" x14ac:dyDescent="0.2">
      <c r="A138" s="237">
        <v>127</v>
      </c>
      <c r="B138" s="244" t="s">
        <v>307</v>
      </c>
      <c r="C138" s="239" t="s">
        <v>308</v>
      </c>
      <c r="D138" s="240">
        <v>0</v>
      </c>
      <c r="E138" s="240">
        <v>0</v>
      </c>
      <c r="F138" s="240">
        <v>0</v>
      </c>
      <c r="G138" s="240">
        <v>0</v>
      </c>
      <c r="H138" s="240">
        <v>0</v>
      </c>
      <c r="I138" s="240">
        <v>0</v>
      </c>
      <c r="J138" s="240">
        <v>0</v>
      </c>
    </row>
    <row r="139" spans="1:10" x14ac:dyDescent="0.2">
      <c r="A139" s="237">
        <v>128</v>
      </c>
      <c r="B139" s="238" t="s">
        <v>309</v>
      </c>
      <c r="C139" s="239" t="s">
        <v>310</v>
      </c>
      <c r="D139" s="240">
        <v>0</v>
      </c>
      <c r="E139" s="240">
        <v>0</v>
      </c>
      <c r="F139" s="240">
        <v>0</v>
      </c>
      <c r="G139" s="240">
        <v>0</v>
      </c>
      <c r="H139" s="240">
        <v>0</v>
      </c>
      <c r="I139" s="240">
        <v>0</v>
      </c>
      <c r="J139" s="240">
        <v>0</v>
      </c>
    </row>
    <row r="140" spans="1:10" x14ac:dyDescent="0.2">
      <c r="A140" s="237">
        <v>129</v>
      </c>
      <c r="B140" s="244" t="s">
        <v>311</v>
      </c>
      <c r="C140" s="239" t="s">
        <v>312</v>
      </c>
      <c r="D140" s="240">
        <v>0</v>
      </c>
      <c r="E140" s="240">
        <v>0</v>
      </c>
      <c r="F140" s="240">
        <v>0</v>
      </c>
      <c r="G140" s="240">
        <v>0</v>
      </c>
      <c r="H140" s="240">
        <v>0</v>
      </c>
      <c r="I140" s="240">
        <v>0</v>
      </c>
      <c r="J140" s="240">
        <v>0</v>
      </c>
    </row>
    <row r="141" spans="1:10" x14ac:dyDescent="0.2">
      <c r="A141" s="237">
        <v>130</v>
      </c>
      <c r="B141" s="253" t="s">
        <v>313</v>
      </c>
      <c r="C141" s="254" t="s">
        <v>314</v>
      </c>
      <c r="D141" s="240">
        <v>0</v>
      </c>
      <c r="E141" s="240">
        <v>0</v>
      </c>
      <c r="F141" s="240">
        <v>0</v>
      </c>
      <c r="G141" s="240">
        <v>0</v>
      </c>
      <c r="H141" s="240">
        <v>0</v>
      </c>
      <c r="I141" s="240">
        <v>0</v>
      </c>
      <c r="J141" s="240">
        <v>0</v>
      </c>
    </row>
    <row r="142" spans="1:10" x14ac:dyDescent="0.2">
      <c r="A142" s="237">
        <v>131</v>
      </c>
      <c r="B142" s="255" t="s">
        <v>315</v>
      </c>
      <c r="C142" s="256" t="s">
        <v>316</v>
      </c>
      <c r="D142" s="240">
        <v>0</v>
      </c>
      <c r="E142" s="240">
        <v>0</v>
      </c>
      <c r="F142" s="240">
        <v>0</v>
      </c>
      <c r="G142" s="240">
        <v>0</v>
      </c>
      <c r="H142" s="240">
        <v>0</v>
      </c>
      <c r="I142" s="240">
        <v>0</v>
      </c>
      <c r="J142" s="240">
        <v>0</v>
      </c>
    </row>
    <row r="143" spans="1:10" x14ac:dyDescent="0.2">
      <c r="A143" s="237">
        <v>132</v>
      </c>
      <c r="B143" s="257" t="s">
        <v>317</v>
      </c>
      <c r="C143" s="258" t="s">
        <v>318</v>
      </c>
      <c r="D143" s="240">
        <v>0</v>
      </c>
      <c r="E143" s="240">
        <v>0</v>
      </c>
      <c r="F143" s="240">
        <v>0</v>
      </c>
      <c r="G143" s="240">
        <v>0</v>
      </c>
      <c r="H143" s="240">
        <v>0</v>
      </c>
      <c r="I143" s="240">
        <v>0</v>
      </c>
      <c r="J143" s="240">
        <v>0</v>
      </c>
    </row>
    <row r="144" spans="1:10" x14ac:dyDescent="0.2">
      <c r="A144" s="237">
        <v>133</v>
      </c>
      <c r="B144" s="237" t="s">
        <v>319</v>
      </c>
      <c r="C144" s="259" t="s">
        <v>320</v>
      </c>
      <c r="D144" s="240">
        <v>0</v>
      </c>
      <c r="E144" s="240">
        <v>0</v>
      </c>
      <c r="F144" s="240">
        <v>0</v>
      </c>
      <c r="G144" s="240">
        <v>0</v>
      </c>
      <c r="H144" s="240">
        <v>0</v>
      </c>
      <c r="I144" s="240">
        <v>0</v>
      </c>
      <c r="J144" s="240">
        <v>0</v>
      </c>
    </row>
    <row r="145" spans="1:10" x14ac:dyDescent="0.2">
      <c r="A145" s="237">
        <v>134</v>
      </c>
      <c r="B145" s="260" t="s">
        <v>321</v>
      </c>
      <c r="C145" s="259" t="s">
        <v>322</v>
      </c>
      <c r="D145" s="240">
        <v>0</v>
      </c>
      <c r="E145" s="240">
        <v>0</v>
      </c>
      <c r="F145" s="240">
        <v>0</v>
      </c>
      <c r="G145" s="240">
        <v>0</v>
      </c>
      <c r="H145" s="240">
        <v>0</v>
      </c>
      <c r="I145" s="240">
        <v>0</v>
      </c>
      <c r="J145" s="240">
        <v>0</v>
      </c>
    </row>
    <row r="146" spans="1:10" x14ac:dyDescent="0.2">
      <c r="A146" s="237">
        <v>135</v>
      </c>
      <c r="B146" s="261" t="s">
        <v>323</v>
      </c>
      <c r="C146" s="259" t="s">
        <v>324</v>
      </c>
      <c r="D146" s="240">
        <v>0</v>
      </c>
      <c r="E146" s="240">
        <v>0</v>
      </c>
      <c r="F146" s="240">
        <v>0</v>
      </c>
      <c r="G146" s="240">
        <v>0</v>
      </c>
      <c r="H146" s="240">
        <v>0</v>
      </c>
      <c r="I146" s="240">
        <v>0</v>
      </c>
      <c r="J146" s="240">
        <v>0</v>
      </c>
    </row>
    <row r="147" spans="1:10" x14ac:dyDescent="0.2">
      <c r="A147" s="237">
        <v>136</v>
      </c>
      <c r="B147" s="759" t="s">
        <v>743</v>
      </c>
      <c r="C147" s="760" t="s">
        <v>744</v>
      </c>
      <c r="D147" s="764">
        <v>0</v>
      </c>
      <c r="E147" s="764">
        <v>0</v>
      </c>
      <c r="F147" s="764">
        <v>0</v>
      </c>
      <c r="G147" s="764">
        <v>0</v>
      </c>
      <c r="H147" s="764">
        <v>0</v>
      </c>
      <c r="I147" s="764">
        <v>0</v>
      </c>
      <c r="J147" s="764">
        <v>0</v>
      </c>
    </row>
    <row r="148" spans="1:10" ht="57.75" customHeight="1" x14ac:dyDescent="0.2">
      <c r="A148" s="1108" t="s">
        <v>500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</row>
    <row r="152" spans="1:10" x14ac:dyDescent="0.2">
      <c r="D152" s="765"/>
      <c r="E152" s="765"/>
      <c r="F152" s="765"/>
      <c r="G152" s="765"/>
      <c r="H152" s="765"/>
      <c r="I152" s="765"/>
      <c r="J152" s="765"/>
    </row>
  </sheetData>
  <mergeCells count="15">
    <mergeCell ref="A8:C8"/>
    <mergeCell ref="A87:A90"/>
    <mergeCell ref="B87:B90"/>
    <mergeCell ref="A148:J148"/>
    <mergeCell ref="B1:J1"/>
    <mergeCell ref="A3:A6"/>
    <mergeCell ref="B3:B6"/>
    <mergeCell ref="C3:C6"/>
    <mergeCell ref="D3:J3"/>
    <mergeCell ref="D4:F4"/>
    <mergeCell ref="G4:J4"/>
    <mergeCell ref="D5:D6"/>
    <mergeCell ref="E5:F5"/>
    <mergeCell ref="G5:G6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pane xSplit="3" ySplit="9" topLeftCell="D130" activePane="bottomRight" state="frozen"/>
      <selection pane="topRight" activeCell="D1" sqref="D1"/>
      <selection pane="bottomLeft" activeCell="A12" sqref="A12"/>
      <selection pane="bottomRight" activeCell="D3" sqref="D3:H3"/>
    </sheetView>
  </sheetViews>
  <sheetFormatPr defaultRowHeight="12" x14ac:dyDescent="0.2"/>
  <cols>
    <col min="1" max="1" width="5.85546875" style="187" customWidth="1"/>
    <col min="2" max="2" width="9.7109375" style="187" customWidth="1"/>
    <col min="3" max="3" width="39.85546875" style="187" customWidth="1"/>
    <col min="4" max="4" width="13.5703125" style="187" customWidth="1"/>
    <col min="5" max="5" width="30.140625" style="187" customWidth="1"/>
    <col min="6" max="8" width="19.42578125" style="187" customWidth="1"/>
    <col min="9" max="16384" width="9.140625" style="187"/>
  </cols>
  <sheetData>
    <row r="1" spans="1:8" ht="21.75" customHeight="1" x14ac:dyDescent="0.2">
      <c r="A1" s="1136" t="s">
        <v>361</v>
      </c>
      <c r="B1" s="1136"/>
      <c r="C1" s="1136"/>
      <c r="D1" s="1136"/>
      <c r="E1" s="1136"/>
      <c r="F1" s="1136"/>
      <c r="G1" s="1136"/>
      <c r="H1" s="1136"/>
    </row>
    <row r="3" spans="1:8" ht="36" customHeight="1" x14ac:dyDescent="0.2">
      <c r="A3" s="1137" t="s">
        <v>0</v>
      </c>
      <c r="B3" s="995" t="s">
        <v>362</v>
      </c>
      <c r="C3" s="1137" t="s">
        <v>2</v>
      </c>
      <c r="D3" s="1001" t="s">
        <v>363</v>
      </c>
      <c r="E3" s="1002"/>
      <c r="F3" s="1002"/>
      <c r="G3" s="1002"/>
      <c r="H3" s="1003"/>
    </row>
    <row r="4" spans="1:8" ht="15" customHeight="1" x14ac:dyDescent="0.2">
      <c r="A4" s="1138"/>
      <c r="B4" s="996"/>
      <c r="C4" s="1138"/>
      <c r="D4" s="1140" t="s">
        <v>335</v>
      </c>
      <c r="E4" s="1142" t="s">
        <v>364</v>
      </c>
      <c r="F4" s="1143"/>
      <c r="G4" s="1143"/>
      <c r="H4" s="1144"/>
    </row>
    <row r="5" spans="1:8" s="189" customFormat="1" ht="41.25" customHeight="1" x14ac:dyDescent="0.25">
      <c r="A5" s="1139"/>
      <c r="B5" s="997"/>
      <c r="C5" s="1139"/>
      <c r="D5" s="1141"/>
      <c r="E5" s="188" t="s">
        <v>365</v>
      </c>
      <c r="F5" s="188" t="s">
        <v>366</v>
      </c>
      <c r="G5" s="188" t="s">
        <v>367</v>
      </c>
      <c r="H5" s="188" t="s">
        <v>368</v>
      </c>
    </row>
    <row r="6" spans="1:8" s="192" customFormat="1" ht="11.25" x14ac:dyDescent="0.2">
      <c r="A6" s="190">
        <v>1</v>
      </c>
      <c r="B6" s="190">
        <v>2</v>
      </c>
      <c r="C6" s="190">
        <v>3</v>
      </c>
      <c r="D6" s="191">
        <v>4</v>
      </c>
      <c r="E6" s="191">
        <v>5</v>
      </c>
      <c r="F6" s="191">
        <v>6</v>
      </c>
      <c r="G6" s="191">
        <v>7</v>
      </c>
      <c r="H6" s="191">
        <v>8</v>
      </c>
    </row>
    <row r="7" spans="1:8" s="194" customFormat="1" x14ac:dyDescent="0.2">
      <c r="A7" s="1126" t="s">
        <v>369</v>
      </c>
      <c r="B7" s="1126"/>
      <c r="C7" s="1126"/>
      <c r="D7" s="193">
        <f t="shared" ref="D7:H7" si="0">D8+D9</f>
        <v>1017926</v>
      </c>
      <c r="E7" s="193">
        <f t="shared" si="0"/>
        <v>175205</v>
      </c>
      <c r="F7" s="193">
        <f t="shared" si="0"/>
        <v>232570</v>
      </c>
      <c r="G7" s="193">
        <f t="shared" si="0"/>
        <v>486958</v>
      </c>
      <c r="H7" s="193">
        <f t="shared" si="0"/>
        <v>123193</v>
      </c>
    </row>
    <row r="8" spans="1:8" x14ac:dyDescent="0.2">
      <c r="A8" s="1127" t="s">
        <v>370</v>
      </c>
      <c r="B8" s="1128"/>
      <c r="C8" s="1129"/>
      <c r="D8" s="191">
        <f>E8+F8+G8+H8</f>
        <v>0</v>
      </c>
      <c r="E8" s="191">
        <v>0</v>
      </c>
      <c r="F8" s="191">
        <v>0</v>
      </c>
      <c r="G8" s="191">
        <v>0</v>
      </c>
      <c r="H8" s="191">
        <v>0</v>
      </c>
    </row>
    <row r="9" spans="1:8" s="194" customFormat="1" x14ac:dyDescent="0.2">
      <c r="A9" s="1127" t="s">
        <v>108</v>
      </c>
      <c r="B9" s="1128"/>
      <c r="C9" s="1129"/>
      <c r="D9" s="193">
        <f>E9+F9+G9+H9</f>
        <v>1017926</v>
      </c>
      <c r="E9" s="193">
        <f>SUM(E10:E147)-E88</f>
        <v>175205</v>
      </c>
      <c r="F9" s="193">
        <f>SUM(F10:F147)-F88</f>
        <v>232570</v>
      </c>
      <c r="G9" s="193">
        <f>SUM(G10:G147)-G88</f>
        <v>486958</v>
      </c>
      <c r="H9" s="193">
        <f>SUM(H10:H147)-H88</f>
        <v>123193</v>
      </c>
    </row>
    <row r="10" spans="1:8" x14ac:dyDescent="0.2">
      <c r="A10" s="195">
        <v>1</v>
      </c>
      <c r="B10" s="196" t="s">
        <v>109</v>
      </c>
      <c r="C10" s="197" t="s">
        <v>110</v>
      </c>
      <c r="D10" s="191">
        <f>E10+F10+G10+H10</f>
        <v>6825</v>
      </c>
      <c r="E10" s="191">
        <v>661</v>
      </c>
      <c r="F10" s="191">
        <v>1352</v>
      </c>
      <c r="G10" s="191">
        <v>3322</v>
      </c>
      <c r="H10" s="191">
        <v>1490</v>
      </c>
    </row>
    <row r="11" spans="1:8" x14ac:dyDescent="0.2">
      <c r="A11" s="195">
        <v>2</v>
      </c>
      <c r="B11" s="198" t="s">
        <v>111</v>
      </c>
      <c r="C11" s="197" t="s">
        <v>112</v>
      </c>
      <c r="D11" s="191">
        <f t="shared" ref="D11:D72" si="1">E11+F11+G11+H11</f>
        <v>4839</v>
      </c>
      <c r="E11" s="191">
        <v>799</v>
      </c>
      <c r="F11" s="191">
        <v>1013</v>
      </c>
      <c r="G11" s="191">
        <v>2295</v>
      </c>
      <c r="H11" s="191">
        <v>732</v>
      </c>
    </row>
    <row r="12" spans="1:8" x14ac:dyDescent="0.2">
      <c r="A12" s="195">
        <v>3</v>
      </c>
      <c r="B12" s="199" t="s">
        <v>80</v>
      </c>
      <c r="C12" s="200" t="s">
        <v>81</v>
      </c>
      <c r="D12" s="191">
        <f t="shared" si="1"/>
        <v>16574</v>
      </c>
      <c r="E12" s="191">
        <v>2267</v>
      </c>
      <c r="F12" s="191">
        <v>2962</v>
      </c>
      <c r="G12" s="191">
        <v>6217</v>
      </c>
      <c r="H12" s="191">
        <v>5128</v>
      </c>
    </row>
    <row r="13" spans="1:8" x14ac:dyDescent="0.2">
      <c r="A13" s="195">
        <v>4</v>
      </c>
      <c r="B13" s="196" t="s">
        <v>113</v>
      </c>
      <c r="C13" s="197" t="s">
        <v>114</v>
      </c>
      <c r="D13" s="191">
        <f t="shared" si="1"/>
        <v>6039</v>
      </c>
      <c r="E13" s="191">
        <v>1056</v>
      </c>
      <c r="F13" s="191">
        <v>1674</v>
      </c>
      <c r="G13" s="191">
        <v>2363</v>
      </c>
      <c r="H13" s="191">
        <v>946</v>
      </c>
    </row>
    <row r="14" spans="1:8" x14ac:dyDescent="0.2">
      <c r="A14" s="195">
        <v>5</v>
      </c>
      <c r="B14" s="196" t="s">
        <v>115</v>
      </c>
      <c r="C14" s="197" t="s">
        <v>116</v>
      </c>
      <c r="D14" s="191">
        <f t="shared" si="1"/>
        <v>5670</v>
      </c>
      <c r="E14" s="191">
        <v>788</v>
      </c>
      <c r="F14" s="191">
        <v>1090</v>
      </c>
      <c r="G14" s="191">
        <v>2911</v>
      </c>
      <c r="H14" s="191">
        <v>881</v>
      </c>
    </row>
    <row r="15" spans="1:8" x14ac:dyDescent="0.2">
      <c r="A15" s="195">
        <v>6</v>
      </c>
      <c r="B15" s="199" t="s">
        <v>117</v>
      </c>
      <c r="C15" s="200" t="s">
        <v>118</v>
      </c>
      <c r="D15" s="191">
        <f t="shared" si="1"/>
        <v>39345</v>
      </c>
      <c r="E15" s="191">
        <v>5941</v>
      </c>
      <c r="F15" s="191">
        <v>8788</v>
      </c>
      <c r="G15" s="191">
        <v>20331</v>
      </c>
      <c r="H15" s="191">
        <v>4285</v>
      </c>
    </row>
    <row r="16" spans="1:8" x14ac:dyDescent="0.2">
      <c r="A16" s="195">
        <v>7</v>
      </c>
      <c r="B16" s="201" t="s">
        <v>20</v>
      </c>
      <c r="C16" s="202" t="s">
        <v>21</v>
      </c>
      <c r="D16" s="191">
        <f t="shared" si="1"/>
        <v>15743</v>
      </c>
      <c r="E16" s="191">
        <v>2203</v>
      </c>
      <c r="F16" s="191">
        <v>3299</v>
      </c>
      <c r="G16" s="191">
        <v>8031</v>
      </c>
      <c r="H16" s="191">
        <v>2210</v>
      </c>
    </row>
    <row r="17" spans="1:8" x14ac:dyDescent="0.2">
      <c r="A17" s="195">
        <v>8</v>
      </c>
      <c r="B17" s="199" t="s">
        <v>119</v>
      </c>
      <c r="C17" s="200" t="s">
        <v>120</v>
      </c>
      <c r="D17" s="191">
        <f t="shared" si="1"/>
        <v>6010</v>
      </c>
      <c r="E17" s="191">
        <v>1046</v>
      </c>
      <c r="F17" s="191">
        <v>1513</v>
      </c>
      <c r="G17" s="191">
        <v>2351</v>
      </c>
      <c r="H17" s="191">
        <v>1100</v>
      </c>
    </row>
    <row r="18" spans="1:8" x14ac:dyDescent="0.2">
      <c r="A18" s="195">
        <v>9</v>
      </c>
      <c r="B18" s="199" t="s">
        <v>121</v>
      </c>
      <c r="C18" s="200" t="s">
        <v>122</v>
      </c>
      <c r="D18" s="191">
        <f t="shared" si="1"/>
        <v>6107</v>
      </c>
      <c r="E18" s="191">
        <v>823</v>
      </c>
      <c r="F18" s="191">
        <v>1216</v>
      </c>
      <c r="G18" s="191">
        <v>3309</v>
      </c>
      <c r="H18" s="191">
        <v>759</v>
      </c>
    </row>
    <row r="19" spans="1:8" x14ac:dyDescent="0.2">
      <c r="A19" s="195">
        <v>10</v>
      </c>
      <c r="B19" s="199" t="s">
        <v>123</v>
      </c>
      <c r="C19" s="200" t="s">
        <v>124</v>
      </c>
      <c r="D19" s="191">
        <f t="shared" si="1"/>
        <v>9009</v>
      </c>
      <c r="E19" s="191">
        <v>1267</v>
      </c>
      <c r="F19" s="191">
        <v>1927</v>
      </c>
      <c r="G19" s="191">
        <v>4597</v>
      </c>
      <c r="H19" s="191">
        <v>1218</v>
      </c>
    </row>
    <row r="20" spans="1:8" x14ac:dyDescent="0.2">
      <c r="A20" s="195">
        <v>11</v>
      </c>
      <c r="B20" s="199" t="s">
        <v>125</v>
      </c>
      <c r="C20" s="200" t="s">
        <v>126</v>
      </c>
      <c r="D20" s="191">
        <f t="shared" si="1"/>
        <v>5731</v>
      </c>
      <c r="E20" s="191">
        <v>646</v>
      </c>
      <c r="F20" s="191">
        <v>981</v>
      </c>
      <c r="G20" s="191">
        <v>2959</v>
      </c>
      <c r="H20" s="191">
        <v>1145</v>
      </c>
    </row>
    <row r="21" spans="1:8" x14ac:dyDescent="0.2">
      <c r="A21" s="195">
        <v>12</v>
      </c>
      <c r="B21" s="199" t="s">
        <v>127</v>
      </c>
      <c r="C21" s="200" t="s">
        <v>128</v>
      </c>
      <c r="D21" s="191">
        <f t="shared" si="1"/>
        <v>11276</v>
      </c>
      <c r="E21" s="191">
        <v>1651</v>
      </c>
      <c r="F21" s="191">
        <v>2147</v>
      </c>
      <c r="G21" s="191">
        <v>6209</v>
      </c>
      <c r="H21" s="191">
        <v>1269</v>
      </c>
    </row>
    <row r="22" spans="1:8" x14ac:dyDescent="0.2">
      <c r="A22" s="195">
        <v>13</v>
      </c>
      <c r="B22" s="199" t="s">
        <v>129</v>
      </c>
      <c r="C22" s="200" t="s">
        <v>130</v>
      </c>
      <c r="D22" s="191">
        <f t="shared" si="1"/>
        <v>0</v>
      </c>
      <c r="E22" s="191">
        <v>0</v>
      </c>
      <c r="F22" s="191">
        <v>0</v>
      </c>
      <c r="G22" s="191">
        <v>0</v>
      </c>
      <c r="H22" s="191">
        <v>0</v>
      </c>
    </row>
    <row r="23" spans="1:8" x14ac:dyDescent="0.2">
      <c r="A23" s="195">
        <v>14</v>
      </c>
      <c r="B23" s="199" t="s">
        <v>131</v>
      </c>
      <c r="C23" s="200" t="s">
        <v>132</v>
      </c>
      <c r="D23" s="191">
        <f t="shared" si="1"/>
        <v>5873</v>
      </c>
      <c r="E23" s="191">
        <v>688</v>
      </c>
      <c r="F23" s="191">
        <v>1194</v>
      </c>
      <c r="G23" s="191">
        <v>2845</v>
      </c>
      <c r="H23" s="191">
        <v>1146</v>
      </c>
    </row>
    <row r="24" spans="1:8" x14ac:dyDescent="0.2">
      <c r="A24" s="195">
        <v>15</v>
      </c>
      <c r="B24" s="199" t="s">
        <v>133</v>
      </c>
      <c r="C24" s="200" t="s">
        <v>134</v>
      </c>
      <c r="D24" s="191">
        <f t="shared" si="1"/>
        <v>5902</v>
      </c>
      <c r="E24" s="191">
        <v>852</v>
      </c>
      <c r="F24" s="191">
        <v>1867</v>
      </c>
      <c r="G24" s="191">
        <v>2940</v>
      </c>
      <c r="H24" s="191">
        <v>243</v>
      </c>
    </row>
    <row r="25" spans="1:8" x14ac:dyDescent="0.2">
      <c r="A25" s="195">
        <v>16</v>
      </c>
      <c r="B25" s="199" t="s">
        <v>135</v>
      </c>
      <c r="C25" s="200" t="s">
        <v>136</v>
      </c>
      <c r="D25" s="191">
        <f t="shared" si="1"/>
        <v>9092</v>
      </c>
      <c r="E25" s="191">
        <v>1092</v>
      </c>
      <c r="F25" s="191">
        <v>2778</v>
      </c>
      <c r="G25" s="191">
        <v>4251</v>
      </c>
      <c r="H25" s="191">
        <v>971</v>
      </c>
    </row>
    <row r="26" spans="1:8" x14ac:dyDescent="0.2">
      <c r="A26" s="195">
        <v>17</v>
      </c>
      <c r="B26" s="199" t="s">
        <v>30</v>
      </c>
      <c r="C26" s="200" t="s">
        <v>31</v>
      </c>
      <c r="D26" s="191">
        <f t="shared" si="1"/>
        <v>20307</v>
      </c>
      <c r="E26" s="191">
        <v>3842</v>
      </c>
      <c r="F26" s="191">
        <v>3257</v>
      </c>
      <c r="G26" s="191">
        <v>10594</v>
      </c>
      <c r="H26" s="191">
        <v>2614</v>
      </c>
    </row>
    <row r="27" spans="1:8" x14ac:dyDescent="0.2">
      <c r="A27" s="195">
        <v>18</v>
      </c>
      <c r="B27" s="196" t="s">
        <v>137</v>
      </c>
      <c r="C27" s="197" t="s">
        <v>138</v>
      </c>
      <c r="D27" s="191">
        <f t="shared" si="1"/>
        <v>2687</v>
      </c>
      <c r="E27" s="191">
        <v>341</v>
      </c>
      <c r="F27" s="191">
        <v>498</v>
      </c>
      <c r="G27" s="191">
        <v>1351</v>
      </c>
      <c r="H27" s="191">
        <v>497</v>
      </c>
    </row>
    <row r="28" spans="1:8" x14ac:dyDescent="0.2">
      <c r="A28" s="195">
        <v>19</v>
      </c>
      <c r="B28" s="196" t="s">
        <v>139</v>
      </c>
      <c r="C28" s="197" t="s">
        <v>140</v>
      </c>
      <c r="D28" s="191">
        <f t="shared" si="1"/>
        <v>3383</v>
      </c>
      <c r="E28" s="191">
        <v>374</v>
      </c>
      <c r="F28" s="191">
        <v>579</v>
      </c>
      <c r="G28" s="191">
        <v>1642</v>
      </c>
      <c r="H28" s="191">
        <v>788</v>
      </c>
    </row>
    <row r="29" spans="1:8" x14ac:dyDescent="0.2">
      <c r="A29" s="195">
        <v>20</v>
      </c>
      <c r="B29" s="196" t="s">
        <v>84</v>
      </c>
      <c r="C29" s="197" t="s">
        <v>85</v>
      </c>
      <c r="D29" s="191">
        <f t="shared" si="1"/>
        <v>16191</v>
      </c>
      <c r="E29" s="191">
        <v>2449</v>
      </c>
      <c r="F29" s="191">
        <v>3876</v>
      </c>
      <c r="G29" s="191">
        <v>8798</v>
      </c>
      <c r="H29" s="191">
        <v>1068</v>
      </c>
    </row>
    <row r="30" spans="1:8" x14ac:dyDescent="0.2">
      <c r="A30" s="195">
        <v>21</v>
      </c>
      <c r="B30" s="196" t="s">
        <v>141</v>
      </c>
      <c r="C30" s="197" t="s">
        <v>142</v>
      </c>
      <c r="D30" s="191">
        <f t="shared" si="1"/>
        <v>14211</v>
      </c>
      <c r="E30" s="191">
        <v>1955</v>
      </c>
      <c r="F30" s="191">
        <v>2964</v>
      </c>
      <c r="G30" s="191">
        <v>6315</v>
      </c>
      <c r="H30" s="191">
        <v>2977</v>
      </c>
    </row>
    <row r="31" spans="1:8" x14ac:dyDescent="0.2">
      <c r="A31" s="195">
        <v>22</v>
      </c>
      <c r="B31" s="199" t="s">
        <v>143</v>
      </c>
      <c r="C31" s="200" t="s">
        <v>144</v>
      </c>
      <c r="D31" s="191">
        <f t="shared" si="1"/>
        <v>2802</v>
      </c>
      <c r="E31" s="191">
        <v>611</v>
      </c>
      <c r="F31" s="191">
        <v>1048</v>
      </c>
      <c r="G31" s="191">
        <v>953</v>
      </c>
      <c r="H31" s="191">
        <v>190</v>
      </c>
    </row>
    <row r="32" spans="1:8" x14ac:dyDescent="0.2">
      <c r="A32" s="195">
        <v>23</v>
      </c>
      <c r="B32" s="199" t="s">
        <v>145</v>
      </c>
      <c r="C32" s="200" t="s">
        <v>146</v>
      </c>
      <c r="D32" s="191">
        <f t="shared" si="1"/>
        <v>0</v>
      </c>
      <c r="E32" s="191">
        <v>0</v>
      </c>
      <c r="F32" s="191">
        <v>0</v>
      </c>
      <c r="G32" s="191">
        <v>0</v>
      </c>
      <c r="H32" s="191">
        <v>0</v>
      </c>
    </row>
    <row r="33" spans="1:8" x14ac:dyDescent="0.2">
      <c r="A33" s="195">
        <v>24</v>
      </c>
      <c r="B33" s="199" t="s">
        <v>147</v>
      </c>
      <c r="C33" s="200" t="s">
        <v>148</v>
      </c>
      <c r="D33" s="191">
        <f t="shared" si="1"/>
        <v>0</v>
      </c>
      <c r="E33" s="191">
        <v>0</v>
      </c>
      <c r="F33" s="191">
        <v>0</v>
      </c>
      <c r="G33" s="191">
        <v>0</v>
      </c>
      <c r="H33" s="191">
        <v>0</v>
      </c>
    </row>
    <row r="34" spans="1:8" x14ac:dyDescent="0.2">
      <c r="A34" s="195">
        <v>25</v>
      </c>
      <c r="B34" s="196" t="s">
        <v>149</v>
      </c>
      <c r="C34" s="202" t="s">
        <v>150</v>
      </c>
      <c r="D34" s="191">
        <f t="shared" si="1"/>
        <v>84346</v>
      </c>
      <c r="E34" s="191">
        <f>21380+5</f>
        <v>21385</v>
      </c>
      <c r="F34" s="191">
        <f>18820+7</f>
        <v>18827</v>
      </c>
      <c r="G34" s="191">
        <v>39463</v>
      </c>
      <c r="H34" s="191">
        <f>4662+9</f>
        <v>4671</v>
      </c>
    </row>
    <row r="35" spans="1:8" x14ac:dyDescent="0.2">
      <c r="A35" s="195">
        <v>26</v>
      </c>
      <c r="B35" s="199" t="s">
        <v>151</v>
      </c>
      <c r="C35" s="200" t="s">
        <v>152</v>
      </c>
      <c r="D35" s="191">
        <f t="shared" si="1"/>
        <v>0</v>
      </c>
      <c r="E35" s="191">
        <v>0</v>
      </c>
      <c r="F35" s="191">
        <v>0</v>
      </c>
      <c r="G35" s="191">
        <v>0</v>
      </c>
      <c r="H35" s="191">
        <v>0</v>
      </c>
    </row>
    <row r="36" spans="1:8" x14ac:dyDescent="0.2">
      <c r="A36" s="195">
        <v>27</v>
      </c>
      <c r="B36" s="198" t="s">
        <v>153</v>
      </c>
      <c r="C36" s="202" t="s">
        <v>154</v>
      </c>
      <c r="D36" s="191">
        <f t="shared" si="1"/>
        <v>0</v>
      </c>
      <c r="E36" s="191">
        <v>0</v>
      </c>
      <c r="F36" s="191">
        <v>0</v>
      </c>
      <c r="G36" s="191">
        <v>0</v>
      </c>
      <c r="H36" s="191">
        <v>0</v>
      </c>
    </row>
    <row r="37" spans="1:8" x14ac:dyDescent="0.2">
      <c r="A37" s="195">
        <v>28</v>
      </c>
      <c r="B37" s="196" t="s">
        <v>155</v>
      </c>
      <c r="C37" s="197" t="s">
        <v>156</v>
      </c>
      <c r="D37" s="191">
        <f t="shared" si="1"/>
        <v>0</v>
      </c>
      <c r="E37" s="191">
        <v>0</v>
      </c>
      <c r="F37" s="191">
        <v>0</v>
      </c>
      <c r="G37" s="191">
        <v>0</v>
      </c>
      <c r="H37" s="191">
        <v>0</v>
      </c>
    </row>
    <row r="38" spans="1:8" x14ac:dyDescent="0.2">
      <c r="A38" s="195">
        <v>29</v>
      </c>
      <c r="B38" s="198" t="s">
        <v>157</v>
      </c>
      <c r="C38" s="197" t="s">
        <v>158</v>
      </c>
      <c r="D38" s="191">
        <f t="shared" si="1"/>
        <v>15879</v>
      </c>
      <c r="E38" s="191">
        <v>3766</v>
      </c>
      <c r="F38" s="191">
        <v>3819</v>
      </c>
      <c r="G38" s="191">
        <v>7690</v>
      </c>
      <c r="H38" s="191">
        <v>604</v>
      </c>
    </row>
    <row r="39" spans="1:8" x14ac:dyDescent="0.2">
      <c r="A39" s="195">
        <v>30</v>
      </c>
      <c r="B39" s="201" t="s">
        <v>46</v>
      </c>
      <c r="C39" s="202" t="s">
        <v>47</v>
      </c>
      <c r="D39" s="191">
        <f t="shared" si="1"/>
        <v>30391</v>
      </c>
      <c r="E39" s="191">
        <v>5448</v>
      </c>
      <c r="F39" s="191">
        <v>7501</v>
      </c>
      <c r="G39" s="191">
        <v>14350</v>
      </c>
      <c r="H39" s="191">
        <v>3092</v>
      </c>
    </row>
    <row r="40" spans="1:8" x14ac:dyDescent="0.2">
      <c r="A40" s="195">
        <v>31</v>
      </c>
      <c r="B40" s="198" t="s">
        <v>159</v>
      </c>
      <c r="C40" s="197" t="s">
        <v>160</v>
      </c>
      <c r="D40" s="191">
        <f t="shared" si="1"/>
        <v>4595</v>
      </c>
      <c r="E40" s="191">
        <v>667</v>
      </c>
      <c r="F40" s="191">
        <v>1340</v>
      </c>
      <c r="G40" s="191">
        <v>2224</v>
      </c>
      <c r="H40" s="191">
        <v>364</v>
      </c>
    </row>
    <row r="41" spans="1:8" x14ac:dyDescent="0.2">
      <c r="A41" s="195">
        <v>32</v>
      </c>
      <c r="B41" s="199" t="s">
        <v>58</v>
      </c>
      <c r="C41" s="200" t="s">
        <v>59</v>
      </c>
      <c r="D41" s="191">
        <f t="shared" si="1"/>
        <v>22698</v>
      </c>
      <c r="E41" s="191">
        <v>3054</v>
      </c>
      <c r="F41" s="191">
        <v>5185</v>
      </c>
      <c r="G41" s="191">
        <v>10396</v>
      </c>
      <c r="H41" s="191">
        <v>4063</v>
      </c>
    </row>
    <row r="42" spans="1:8" x14ac:dyDescent="0.2">
      <c r="A42" s="195">
        <v>33</v>
      </c>
      <c r="B42" s="198" t="s">
        <v>161</v>
      </c>
      <c r="C42" s="197" t="s">
        <v>162</v>
      </c>
      <c r="D42" s="191">
        <f t="shared" si="1"/>
        <v>7052</v>
      </c>
      <c r="E42" s="191">
        <v>962</v>
      </c>
      <c r="F42" s="191">
        <v>2083</v>
      </c>
      <c r="G42" s="191">
        <v>3671</v>
      </c>
      <c r="H42" s="191">
        <v>336</v>
      </c>
    </row>
    <row r="43" spans="1:8" x14ac:dyDescent="0.2">
      <c r="A43" s="195">
        <v>34</v>
      </c>
      <c r="B43" s="196" t="s">
        <v>82</v>
      </c>
      <c r="C43" s="197" t="s">
        <v>83</v>
      </c>
      <c r="D43" s="191">
        <f t="shared" si="1"/>
        <v>23279</v>
      </c>
      <c r="E43" s="191">
        <v>3138</v>
      </c>
      <c r="F43" s="191">
        <v>5344</v>
      </c>
      <c r="G43" s="191">
        <v>12298</v>
      </c>
      <c r="H43" s="191">
        <v>2499</v>
      </c>
    </row>
    <row r="44" spans="1:8" x14ac:dyDescent="0.2">
      <c r="A44" s="195">
        <v>35</v>
      </c>
      <c r="B44" s="203" t="s">
        <v>163</v>
      </c>
      <c r="C44" s="204" t="s">
        <v>164</v>
      </c>
      <c r="D44" s="191">
        <f t="shared" si="1"/>
        <v>6683</v>
      </c>
      <c r="E44" s="191">
        <v>929</v>
      </c>
      <c r="F44" s="191">
        <v>2149</v>
      </c>
      <c r="G44" s="191">
        <v>3088</v>
      </c>
      <c r="H44" s="191">
        <v>517</v>
      </c>
    </row>
    <row r="45" spans="1:8" x14ac:dyDescent="0.2">
      <c r="A45" s="195">
        <v>36</v>
      </c>
      <c r="B45" s="196" t="s">
        <v>165</v>
      </c>
      <c r="C45" s="197" t="s">
        <v>166</v>
      </c>
      <c r="D45" s="191">
        <f t="shared" si="1"/>
        <v>5816</v>
      </c>
      <c r="E45" s="191">
        <v>774</v>
      </c>
      <c r="F45" s="191">
        <v>1070</v>
      </c>
      <c r="G45" s="191">
        <v>3069</v>
      </c>
      <c r="H45" s="191">
        <v>903</v>
      </c>
    </row>
    <row r="46" spans="1:8" x14ac:dyDescent="0.2">
      <c r="A46" s="195">
        <v>37</v>
      </c>
      <c r="B46" s="201" t="s">
        <v>86</v>
      </c>
      <c r="C46" s="202" t="s">
        <v>87</v>
      </c>
      <c r="D46" s="191">
        <f t="shared" si="1"/>
        <v>9127</v>
      </c>
      <c r="E46" s="191">
        <v>1240</v>
      </c>
      <c r="F46" s="191">
        <v>1531</v>
      </c>
      <c r="G46" s="191">
        <v>4880</v>
      </c>
      <c r="H46" s="191">
        <v>1476</v>
      </c>
    </row>
    <row r="47" spans="1:8" x14ac:dyDescent="0.2">
      <c r="A47" s="195">
        <v>38</v>
      </c>
      <c r="B47" s="199" t="s">
        <v>167</v>
      </c>
      <c r="C47" s="200" t="s">
        <v>168</v>
      </c>
      <c r="D47" s="191">
        <f t="shared" si="1"/>
        <v>3788</v>
      </c>
      <c r="E47" s="191">
        <v>619</v>
      </c>
      <c r="F47" s="191">
        <v>847</v>
      </c>
      <c r="G47" s="191">
        <v>1874</v>
      </c>
      <c r="H47" s="191">
        <v>448</v>
      </c>
    </row>
    <row r="48" spans="1:8" x14ac:dyDescent="0.2">
      <c r="A48" s="195">
        <v>39</v>
      </c>
      <c r="B48" s="198" t="s">
        <v>169</v>
      </c>
      <c r="C48" s="197" t="s">
        <v>170</v>
      </c>
      <c r="D48" s="191">
        <f t="shared" si="1"/>
        <v>5121</v>
      </c>
      <c r="E48" s="191">
        <v>1740</v>
      </c>
      <c r="F48" s="191">
        <v>2167</v>
      </c>
      <c r="G48" s="191">
        <v>954</v>
      </c>
      <c r="H48" s="191">
        <v>260</v>
      </c>
    </row>
    <row r="49" spans="1:8" x14ac:dyDescent="0.2">
      <c r="A49" s="195">
        <v>40</v>
      </c>
      <c r="B49" s="199" t="s">
        <v>171</v>
      </c>
      <c r="C49" s="200" t="s">
        <v>172</v>
      </c>
      <c r="D49" s="191">
        <f t="shared" si="1"/>
        <v>26586</v>
      </c>
      <c r="E49" s="191">
        <v>4412</v>
      </c>
      <c r="F49" s="191">
        <v>7654</v>
      </c>
      <c r="G49" s="191">
        <v>11760</v>
      </c>
      <c r="H49" s="191">
        <v>2760</v>
      </c>
    </row>
    <row r="50" spans="1:8" x14ac:dyDescent="0.2">
      <c r="A50" s="195">
        <v>41</v>
      </c>
      <c r="B50" s="196" t="s">
        <v>78</v>
      </c>
      <c r="C50" s="197" t="s">
        <v>79</v>
      </c>
      <c r="D50" s="191">
        <f t="shared" si="1"/>
        <v>7488</v>
      </c>
      <c r="E50" s="191">
        <v>995</v>
      </c>
      <c r="F50" s="191">
        <v>1921</v>
      </c>
      <c r="G50" s="191">
        <v>3782</v>
      </c>
      <c r="H50" s="191">
        <v>790</v>
      </c>
    </row>
    <row r="51" spans="1:8" x14ac:dyDescent="0.2">
      <c r="A51" s="195">
        <v>42</v>
      </c>
      <c r="B51" s="196" t="s">
        <v>173</v>
      </c>
      <c r="C51" s="197" t="s">
        <v>174</v>
      </c>
      <c r="D51" s="191">
        <f t="shared" si="1"/>
        <v>15104</v>
      </c>
      <c r="E51" s="191">
        <v>3851</v>
      </c>
      <c r="F51" s="191">
        <v>4079</v>
      </c>
      <c r="G51" s="191">
        <v>5632</v>
      </c>
      <c r="H51" s="191">
        <v>1542</v>
      </c>
    </row>
    <row r="52" spans="1:8" x14ac:dyDescent="0.2">
      <c r="A52" s="195">
        <v>43</v>
      </c>
      <c r="B52" s="199" t="s">
        <v>175</v>
      </c>
      <c r="C52" s="200" t="s">
        <v>176</v>
      </c>
      <c r="D52" s="191">
        <f t="shared" si="1"/>
        <v>5995</v>
      </c>
      <c r="E52" s="191">
        <v>837</v>
      </c>
      <c r="F52" s="191">
        <v>1169</v>
      </c>
      <c r="G52" s="191">
        <v>3042</v>
      </c>
      <c r="H52" s="191">
        <v>947</v>
      </c>
    </row>
    <row r="53" spans="1:8" x14ac:dyDescent="0.2">
      <c r="A53" s="195">
        <v>44</v>
      </c>
      <c r="B53" s="199" t="s">
        <v>42</v>
      </c>
      <c r="C53" s="200" t="s">
        <v>43</v>
      </c>
      <c r="D53" s="191">
        <f t="shared" si="1"/>
        <v>8227</v>
      </c>
      <c r="E53" s="191">
        <v>1292</v>
      </c>
      <c r="F53" s="191">
        <v>2113</v>
      </c>
      <c r="G53" s="191">
        <v>4518</v>
      </c>
      <c r="H53" s="191">
        <v>304</v>
      </c>
    </row>
    <row r="54" spans="1:8" x14ac:dyDescent="0.2">
      <c r="A54" s="195">
        <v>45</v>
      </c>
      <c r="B54" s="198" t="s">
        <v>177</v>
      </c>
      <c r="C54" s="197" t="s">
        <v>178</v>
      </c>
      <c r="D54" s="191">
        <f t="shared" si="1"/>
        <v>9605</v>
      </c>
      <c r="E54" s="191">
        <v>1571</v>
      </c>
      <c r="F54" s="191">
        <v>2439</v>
      </c>
      <c r="G54" s="191">
        <v>4012</v>
      </c>
      <c r="H54" s="191">
        <v>1583</v>
      </c>
    </row>
    <row r="55" spans="1:8" x14ac:dyDescent="0.2">
      <c r="A55" s="195">
        <v>46</v>
      </c>
      <c r="B55" s="199" t="s">
        <v>179</v>
      </c>
      <c r="C55" s="200" t="s">
        <v>180</v>
      </c>
      <c r="D55" s="191">
        <f t="shared" si="1"/>
        <v>4608</v>
      </c>
      <c r="E55" s="191">
        <v>619</v>
      </c>
      <c r="F55" s="191">
        <v>924</v>
      </c>
      <c r="G55" s="191">
        <v>2100</v>
      </c>
      <c r="H55" s="191">
        <v>965</v>
      </c>
    </row>
    <row r="56" spans="1:8" x14ac:dyDescent="0.2">
      <c r="A56" s="195">
        <v>47</v>
      </c>
      <c r="B56" s="198" t="s">
        <v>181</v>
      </c>
      <c r="C56" s="197" t="s">
        <v>182</v>
      </c>
      <c r="D56" s="191">
        <f t="shared" si="1"/>
        <v>5661</v>
      </c>
      <c r="E56" s="191">
        <v>1056</v>
      </c>
      <c r="F56" s="191">
        <v>936</v>
      </c>
      <c r="G56" s="191">
        <v>2895</v>
      </c>
      <c r="H56" s="191">
        <v>774</v>
      </c>
    </row>
    <row r="57" spans="1:8" x14ac:dyDescent="0.2">
      <c r="A57" s="195">
        <v>48</v>
      </c>
      <c r="B57" s="199" t="s">
        <v>183</v>
      </c>
      <c r="C57" s="200" t="s">
        <v>184</v>
      </c>
      <c r="D57" s="191">
        <f t="shared" si="1"/>
        <v>13308</v>
      </c>
      <c r="E57" s="191">
        <v>1652</v>
      </c>
      <c r="F57" s="191">
        <v>2157</v>
      </c>
      <c r="G57" s="191">
        <v>6547</v>
      </c>
      <c r="H57" s="191">
        <v>2952</v>
      </c>
    </row>
    <row r="58" spans="1:8" x14ac:dyDescent="0.2">
      <c r="A58" s="195">
        <v>49</v>
      </c>
      <c r="B58" s="199" t="s">
        <v>185</v>
      </c>
      <c r="C58" s="200" t="s">
        <v>186</v>
      </c>
      <c r="D58" s="191">
        <f t="shared" si="1"/>
        <v>32809</v>
      </c>
      <c r="E58" s="191">
        <v>4837</v>
      </c>
      <c r="F58" s="191">
        <v>7850</v>
      </c>
      <c r="G58" s="191">
        <v>16685</v>
      </c>
      <c r="H58" s="191">
        <v>3437</v>
      </c>
    </row>
    <row r="59" spans="1:8" x14ac:dyDescent="0.2">
      <c r="A59" s="195">
        <v>50</v>
      </c>
      <c r="B59" s="199" t="s">
        <v>187</v>
      </c>
      <c r="C59" s="200" t="s">
        <v>188</v>
      </c>
      <c r="D59" s="191">
        <f t="shared" si="1"/>
        <v>5425</v>
      </c>
      <c r="E59" s="191">
        <v>633</v>
      </c>
      <c r="F59" s="191">
        <v>1105</v>
      </c>
      <c r="G59" s="191">
        <v>2454</v>
      </c>
      <c r="H59" s="191">
        <v>1233</v>
      </c>
    </row>
    <row r="60" spans="1:8" x14ac:dyDescent="0.2">
      <c r="A60" s="195">
        <v>51</v>
      </c>
      <c r="B60" s="199" t="s">
        <v>189</v>
      </c>
      <c r="C60" s="200" t="s">
        <v>190</v>
      </c>
      <c r="D60" s="191">
        <f t="shared" si="1"/>
        <v>0</v>
      </c>
      <c r="E60" s="191">
        <v>0</v>
      </c>
      <c r="F60" s="191">
        <v>0</v>
      </c>
      <c r="G60" s="191">
        <v>0</v>
      </c>
      <c r="H60" s="191">
        <v>0</v>
      </c>
    </row>
    <row r="61" spans="1:8" x14ac:dyDescent="0.2">
      <c r="A61" s="195">
        <v>52</v>
      </c>
      <c r="B61" s="205" t="s">
        <v>191</v>
      </c>
      <c r="C61" s="202" t="s">
        <v>192</v>
      </c>
      <c r="D61" s="191">
        <f t="shared" si="1"/>
        <v>0</v>
      </c>
      <c r="E61" s="191">
        <v>0</v>
      </c>
      <c r="F61" s="191">
        <v>0</v>
      </c>
      <c r="G61" s="191">
        <v>0</v>
      </c>
      <c r="H61" s="191">
        <v>0</v>
      </c>
    </row>
    <row r="62" spans="1:8" x14ac:dyDescent="0.2">
      <c r="A62" s="195">
        <v>53</v>
      </c>
      <c r="B62" s="199" t="s">
        <v>22</v>
      </c>
      <c r="C62" s="200" t="s">
        <v>23</v>
      </c>
      <c r="D62" s="191">
        <f t="shared" si="1"/>
        <v>0</v>
      </c>
      <c r="E62" s="191">
        <v>0</v>
      </c>
      <c r="F62" s="191">
        <v>0</v>
      </c>
      <c r="G62" s="191">
        <v>0</v>
      </c>
      <c r="H62" s="191">
        <v>0</v>
      </c>
    </row>
    <row r="63" spans="1:8" x14ac:dyDescent="0.2">
      <c r="A63" s="195">
        <v>54</v>
      </c>
      <c r="B63" s="198" t="s">
        <v>24</v>
      </c>
      <c r="C63" s="200" t="s">
        <v>371</v>
      </c>
      <c r="D63" s="191">
        <f t="shared" si="1"/>
        <v>0</v>
      </c>
      <c r="E63" s="191">
        <v>0</v>
      </c>
      <c r="F63" s="191">
        <v>0</v>
      </c>
      <c r="G63" s="191">
        <v>0</v>
      </c>
      <c r="H63" s="191">
        <v>0</v>
      </c>
    </row>
    <row r="64" spans="1:8" x14ac:dyDescent="0.2">
      <c r="A64" s="195">
        <v>55</v>
      </c>
      <c r="B64" s="201" t="s">
        <v>193</v>
      </c>
      <c r="C64" s="202" t="s">
        <v>194</v>
      </c>
      <c r="D64" s="191">
        <f t="shared" si="1"/>
        <v>0</v>
      </c>
      <c r="E64" s="191">
        <v>0</v>
      </c>
      <c r="F64" s="191">
        <v>0</v>
      </c>
      <c r="G64" s="191">
        <v>0</v>
      </c>
      <c r="H64" s="191">
        <v>0</v>
      </c>
    </row>
    <row r="65" spans="1:8" x14ac:dyDescent="0.2">
      <c r="A65" s="195">
        <v>56</v>
      </c>
      <c r="B65" s="198" t="s">
        <v>26</v>
      </c>
      <c r="C65" s="200" t="s">
        <v>372</v>
      </c>
      <c r="D65" s="191">
        <f t="shared" si="1"/>
        <v>0</v>
      </c>
      <c r="E65" s="191">
        <v>0</v>
      </c>
      <c r="F65" s="191">
        <v>0</v>
      </c>
      <c r="G65" s="191">
        <v>0</v>
      </c>
      <c r="H65" s="191">
        <v>0</v>
      </c>
    </row>
    <row r="66" spans="1:8" x14ac:dyDescent="0.2">
      <c r="A66" s="195">
        <v>57</v>
      </c>
      <c r="B66" s="199" t="s">
        <v>28</v>
      </c>
      <c r="C66" s="200" t="s">
        <v>195</v>
      </c>
      <c r="D66" s="191">
        <f t="shared" si="1"/>
        <v>0</v>
      </c>
      <c r="E66" s="191">
        <v>0</v>
      </c>
      <c r="F66" s="191">
        <v>0</v>
      </c>
      <c r="G66" s="191">
        <v>0</v>
      </c>
      <c r="H66" s="191">
        <v>0</v>
      </c>
    </row>
    <row r="67" spans="1:8" ht="22.5" x14ac:dyDescent="0.2">
      <c r="A67" s="195">
        <v>58</v>
      </c>
      <c r="B67" s="196" t="s">
        <v>196</v>
      </c>
      <c r="C67" s="200" t="s">
        <v>373</v>
      </c>
      <c r="D67" s="191">
        <f t="shared" si="1"/>
        <v>0</v>
      </c>
      <c r="E67" s="191">
        <v>0</v>
      </c>
      <c r="F67" s="191">
        <v>0</v>
      </c>
      <c r="G67" s="191">
        <v>0</v>
      </c>
      <c r="H67" s="191">
        <v>0</v>
      </c>
    </row>
    <row r="68" spans="1:8" ht="22.5" x14ac:dyDescent="0.2">
      <c r="A68" s="195">
        <v>59</v>
      </c>
      <c r="B68" s="196" t="s">
        <v>198</v>
      </c>
      <c r="C68" s="200" t="s">
        <v>374</v>
      </c>
      <c r="D68" s="191">
        <f t="shared" si="1"/>
        <v>0</v>
      </c>
      <c r="E68" s="191">
        <v>0</v>
      </c>
      <c r="F68" s="191">
        <v>0</v>
      </c>
      <c r="G68" s="191">
        <v>0</v>
      </c>
      <c r="H68" s="191">
        <v>0</v>
      </c>
    </row>
    <row r="69" spans="1:8" x14ac:dyDescent="0.2">
      <c r="A69" s="195">
        <v>60</v>
      </c>
      <c r="B69" s="198" t="s">
        <v>62</v>
      </c>
      <c r="C69" s="200" t="s">
        <v>375</v>
      </c>
      <c r="D69" s="191">
        <f t="shared" si="1"/>
        <v>25696</v>
      </c>
      <c r="E69" s="191">
        <v>4629</v>
      </c>
      <c r="F69" s="191">
        <v>6200</v>
      </c>
      <c r="G69" s="191">
        <v>13032</v>
      </c>
      <c r="H69" s="191">
        <v>1835</v>
      </c>
    </row>
    <row r="70" spans="1:8" x14ac:dyDescent="0.2">
      <c r="A70" s="195">
        <v>61</v>
      </c>
      <c r="B70" s="198" t="s">
        <v>64</v>
      </c>
      <c r="C70" s="197" t="s">
        <v>201</v>
      </c>
      <c r="D70" s="191">
        <f t="shared" si="1"/>
        <v>20263</v>
      </c>
      <c r="E70" s="191">
        <v>3333</v>
      </c>
      <c r="F70" s="191">
        <v>3801</v>
      </c>
      <c r="G70" s="191">
        <v>10373</v>
      </c>
      <c r="H70" s="191">
        <v>2756</v>
      </c>
    </row>
    <row r="71" spans="1:8" x14ac:dyDescent="0.2">
      <c r="A71" s="195">
        <v>62</v>
      </c>
      <c r="B71" s="198" t="s">
        <v>66</v>
      </c>
      <c r="C71" s="200" t="s">
        <v>376</v>
      </c>
      <c r="D71" s="191">
        <f t="shared" si="1"/>
        <v>37641</v>
      </c>
      <c r="E71" s="191">
        <v>6356</v>
      </c>
      <c r="F71" s="191">
        <v>7605</v>
      </c>
      <c r="G71" s="191">
        <v>18800</v>
      </c>
      <c r="H71" s="191">
        <v>4880</v>
      </c>
    </row>
    <row r="72" spans="1:8" x14ac:dyDescent="0.2">
      <c r="A72" s="195">
        <v>63</v>
      </c>
      <c r="B72" s="198" t="s">
        <v>203</v>
      </c>
      <c r="C72" s="200" t="s">
        <v>377</v>
      </c>
      <c r="D72" s="191">
        <f t="shared" si="1"/>
        <v>15</v>
      </c>
      <c r="E72" s="191">
        <v>0</v>
      </c>
      <c r="F72" s="191">
        <v>0</v>
      </c>
      <c r="G72" s="191">
        <v>0</v>
      </c>
      <c r="H72" s="191">
        <v>15</v>
      </c>
    </row>
    <row r="73" spans="1:8" x14ac:dyDescent="0.2">
      <c r="A73" s="195">
        <v>64</v>
      </c>
      <c r="B73" s="196" t="s">
        <v>205</v>
      </c>
      <c r="C73" s="200" t="s">
        <v>378</v>
      </c>
      <c r="D73" s="191">
        <f t="shared" ref="D73:D134" si="2">E73+F73+G73+H73</f>
        <v>7</v>
      </c>
      <c r="E73" s="191">
        <v>0</v>
      </c>
      <c r="F73" s="191">
        <v>0</v>
      </c>
      <c r="G73" s="191">
        <v>0</v>
      </c>
      <c r="H73" s="191">
        <v>7</v>
      </c>
    </row>
    <row r="74" spans="1:8" x14ac:dyDescent="0.2">
      <c r="A74" s="195">
        <v>65</v>
      </c>
      <c r="B74" s="198" t="s">
        <v>207</v>
      </c>
      <c r="C74" s="200" t="s">
        <v>379</v>
      </c>
      <c r="D74" s="191">
        <f t="shared" si="2"/>
        <v>11</v>
      </c>
      <c r="E74" s="191">
        <v>4</v>
      </c>
      <c r="F74" s="191">
        <v>0</v>
      </c>
      <c r="G74" s="191">
        <v>0</v>
      </c>
      <c r="H74" s="191">
        <v>7</v>
      </c>
    </row>
    <row r="75" spans="1:8" x14ac:dyDescent="0.2">
      <c r="A75" s="195">
        <v>66</v>
      </c>
      <c r="B75" s="198" t="s">
        <v>209</v>
      </c>
      <c r="C75" s="200" t="s">
        <v>380</v>
      </c>
      <c r="D75" s="191">
        <f t="shared" si="2"/>
        <v>16</v>
      </c>
      <c r="E75" s="191">
        <v>0</v>
      </c>
      <c r="F75" s="191">
        <v>0</v>
      </c>
      <c r="G75" s="191">
        <v>0</v>
      </c>
      <c r="H75" s="191">
        <v>16</v>
      </c>
    </row>
    <row r="76" spans="1:8" x14ac:dyDescent="0.2">
      <c r="A76" s="195">
        <v>67</v>
      </c>
      <c r="B76" s="196" t="s">
        <v>211</v>
      </c>
      <c r="C76" s="200" t="s">
        <v>381</v>
      </c>
      <c r="D76" s="191">
        <f t="shared" si="2"/>
        <v>0</v>
      </c>
      <c r="E76" s="191">
        <v>0</v>
      </c>
      <c r="F76" s="191">
        <v>0</v>
      </c>
      <c r="G76" s="191">
        <v>0</v>
      </c>
      <c r="H76" s="191">
        <v>0</v>
      </c>
    </row>
    <row r="77" spans="1:8" x14ac:dyDescent="0.2">
      <c r="A77" s="195">
        <v>68</v>
      </c>
      <c r="B77" s="196" t="s">
        <v>213</v>
      </c>
      <c r="C77" s="200" t="s">
        <v>382</v>
      </c>
      <c r="D77" s="191">
        <f t="shared" si="2"/>
        <v>10</v>
      </c>
      <c r="E77" s="191">
        <v>0</v>
      </c>
      <c r="F77" s="191">
        <v>0</v>
      </c>
      <c r="G77" s="191">
        <v>0</v>
      </c>
      <c r="H77" s="191">
        <v>10</v>
      </c>
    </row>
    <row r="78" spans="1:8" x14ac:dyDescent="0.2">
      <c r="A78" s="195">
        <v>69</v>
      </c>
      <c r="B78" s="196" t="s">
        <v>215</v>
      </c>
      <c r="C78" s="200" t="s">
        <v>383</v>
      </c>
      <c r="D78" s="191">
        <f t="shared" si="2"/>
        <v>0</v>
      </c>
      <c r="E78" s="191">
        <v>0</v>
      </c>
      <c r="F78" s="191">
        <v>0</v>
      </c>
      <c r="G78" s="191">
        <v>0</v>
      </c>
      <c r="H78" s="191">
        <v>0</v>
      </c>
    </row>
    <row r="79" spans="1:8" x14ac:dyDescent="0.2">
      <c r="A79" s="195">
        <v>70</v>
      </c>
      <c r="B79" s="199" t="s">
        <v>217</v>
      </c>
      <c r="C79" s="200" t="s">
        <v>218</v>
      </c>
      <c r="D79" s="191">
        <f t="shared" si="2"/>
        <v>20884</v>
      </c>
      <c r="E79" s="191">
        <v>3774</v>
      </c>
      <c r="F79" s="191">
        <v>5079</v>
      </c>
      <c r="G79" s="191">
        <v>10573</v>
      </c>
      <c r="H79" s="191">
        <v>1458</v>
      </c>
    </row>
    <row r="80" spans="1:8" x14ac:dyDescent="0.2">
      <c r="A80" s="195">
        <v>71</v>
      </c>
      <c r="B80" s="196" t="s">
        <v>50</v>
      </c>
      <c r="C80" s="200" t="s">
        <v>384</v>
      </c>
      <c r="D80" s="191">
        <f t="shared" si="2"/>
        <v>45658</v>
      </c>
      <c r="E80" s="191">
        <v>8491</v>
      </c>
      <c r="F80" s="191">
        <v>9670</v>
      </c>
      <c r="G80" s="191">
        <v>22499</v>
      </c>
      <c r="H80" s="191">
        <v>4998</v>
      </c>
    </row>
    <row r="81" spans="1:8" x14ac:dyDescent="0.2">
      <c r="A81" s="195">
        <v>72</v>
      </c>
      <c r="B81" s="199" t="s">
        <v>52</v>
      </c>
      <c r="C81" s="200" t="s">
        <v>220</v>
      </c>
      <c r="D81" s="191">
        <f t="shared" si="2"/>
        <v>32723</v>
      </c>
      <c r="E81" s="191">
        <v>5485</v>
      </c>
      <c r="F81" s="191">
        <v>6532</v>
      </c>
      <c r="G81" s="191">
        <v>15764</v>
      </c>
      <c r="H81" s="191">
        <v>4942</v>
      </c>
    </row>
    <row r="82" spans="1:8" x14ac:dyDescent="0.2">
      <c r="A82" s="195">
        <v>73</v>
      </c>
      <c r="B82" s="201" t="s">
        <v>44</v>
      </c>
      <c r="C82" s="202" t="s">
        <v>221</v>
      </c>
      <c r="D82" s="191">
        <f t="shared" si="2"/>
        <v>12816</v>
      </c>
      <c r="E82" s="191">
        <v>2061</v>
      </c>
      <c r="F82" s="191">
        <v>1994</v>
      </c>
      <c r="G82" s="191">
        <v>6950</v>
      </c>
      <c r="H82" s="191">
        <v>1811</v>
      </c>
    </row>
    <row r="83" spans="1:8" x14ac:dyDescent="0.2">
      <c r="A83" s="195">
        <v>74</v>
      </c>
      <c r="B83" s="196" t="s">
        <v>54</v>
      </c>
      <c r="C83" s="200" t="s">
        <v>222</v>
      </c>
      <c r="D83" s="191">
        <f t="shared" si="2"/>
        <v>48725</v>
      </c>
      <c r="E83" s="191">
        <v>8020</v>
      </c>
      <c r="F83" s="191">
        <v>11948</v>
      </c>
      <c r="G83" s="191">
        <v>23514</v>
      </c>
      <c r="H83" s="191">
        <v>5243</v>
      </c>
    </row>
    <row r="84" spans="1:8" x14ac:dyDescent="0.2">
      <c r="A84" s="195">
        <v>75</v>
      </c>
      <c r="B84" s="201" t="s">
        <v>36</v>
      </c>
      <c r="C84" s="202" t="s">
        <v>37</v>
      </c>
      <c r="D84" s="191">
        <f t="shared" si="2"/>
        <v>0</v>
      </c>
      <c r="E84" s="191">
        <v>0</v>
      </c>
      <c r="F84" s="191">
        <v>0</v>
      </c>
      <c r="G84" s="191">
        <v>0</v>
      </c>
      <c r="H84" s="191">
        <v>0</v>
      </c>
    </row>
    <row r="85" spans="1:8" x14ac:dyDescent="0.2">
      <c r="A85" s="195">
        <v>76</v>
      </c>
      <c r="B85" s="196" t="s">
        <v>48</v>
      </c>
      <c r="C85" s="200" t="s">
        <v>385</v>
      </c>
      <c r="D85" s="191">
        <f t="shared" si="2"/>
        <v>39618</v>
      </c>
      <c r="E85" s="191">
        <v>6755</v>
      </c>
      <c r="F85" s="191">
        <v>7661</v>
      </c>
      <c r="G85" s="191">
        <v>17790</v>
      </c>
      <c r="H85" s="191">
        <v>7412</v>
      </c>
    </row>
    <row r="86" spans="1:8" x14ac:dyDescent="0.2">
      <c r="A86" s="195">
        <v>77</v>
      </c>
      <c r="B86" s="201" t="s">
        <v>224</v>
      </c>
      <c r="C86" s="202" t="s">
        <v>225</v>
      </c>
      <c r="D86" s="191">
        <f t="shared" si="2"/>
        <v>77</v>
      </c>
      <c r="E86" s="191">
        <v>0</v>
      </c>
      <c r="F86" s="191">
        <v>0</v>
      </c>
      <c r="G86" s="191">
        <v>0</v>
      </c>
      <c r="H86" s="191">
        <v>77</v>
      </c>
    </row>
    <row r="87" spans="1:8" x14ac:dyDescent="0.2">
      <c r="A87" s="195">
        <v>78</v>
      </c>
      <c r="B87" s="198" t="s">
        <v>226</v>
      </c>
      <c r="C87" s="200" t="s">
        <v>386</v>
      </c>
      <c r="D87" s="191">
        <f t="shared" si="2"/>
        <v>0</v>
      </c>
      <c r="E87" s="191">
        <v>0</v>
      </c>
      <c r="F87" s="191">
        <v>0</v>
      </c>
      <c r="G87" s="191">
        <v>0</v>
      </c>
      <c r="H87" s="191">
        <v>0</v>
      </c>
    </row>
    <row r="88" spans="1:8" ht="21" x14ac:dyDescent="0.2">
      <c r="A88" s="1130">
        <v>79</v>
      </c>
      <c r="B88" s="1133" t="s">
        <v>228</v>
      </c>
      <c r="C88" s="206" t="s">
        <v>229</v>
      </c>
      <c r="D88" s="191">
        <f t="shared" si="2"/>
        <v>138</v>
      </c>
      <c r="E88" s="191">
        <f t="shared" ref="E88:H88" si="3">E89+E90+E91</f>
        <v>29</v>
      </c>
      <c r="F88" s="191">
        <f t="shared" si="3"/>
        <v>2</v>
      </c>
      <c r="G88" s="191">
        <f t="shared" si="3"/>
        <v>79</v>
      </c>
      <c r="H88" s="191">
        <f t="shared" si="3"/>
        <v>28</v>
      </c>
    </row>
    <row r="89" spans="1:8" ht="33.75" x14ac:dyDescent="0.2">
      <c r="A89" s="1131"/>
      <c r="B89" s="1134"/>
      <c r="C89" s="202" t="s">
        <v>230</v>
      </c>
      <c r="D89" s="191">
        <f t="shared" si="2"/>
        <v>138</v>
      </c>
      <c r="E89" s="191">
        <v>29</v>
      </c>
      <c r="F89" s="191">
        <v>2</v>
      </c>
      <c r="G89" s="191">
        <v>79</v>
      </c>
      <c r="H89" s="191">
        <v>28</v>
      </c>
    </row>
    <row r="90" spans="1:8" x14ac:dyDescent="0.2">
      <c r="A90" s="1131"/>
      <c r="B90" s="1134"/>
      <c r="C90" s="200" t="s">
        <v>231</v>
      </c>
      <c r="D90" s="191">
        <f t="shared" si="2"/>
        <v>0</v>
      </c>
      <c r="E90" s="191">
        <v>0</v>
      </c>
      <c r="F90" s="191">
        <v>0</v>
      </c>
      <c r="G90" s="191">
        <v>0</v>
      </c>
      <c r="H90" s="191">
        <v>0</v>
      </c>
    </row>
    <row r="91" spans="1:8" ht="22.5" x14ac:dyDescent="0.2">
      <c r="A91" s="1132"/>
      <c r="B91" s="1135"/>
      <c r="C91" s="207" t="s">
        <v>232</v>
      </c>
      <c r="D91" s="191">
        <f t="shared" si="2"/>
        <v>0</v>
      </c>
      <c r="E91" s="191">
        <v>0</v>
      </c>
      <c r="F91" s="191">
        <v>0</v>
      </c>
      <c r="G91" s="191">
        <v>0</v>
      </c>
      <c r="H91" s="191">
        <v>0</v>
      </c>
    </row>
    <row r="92" spans="1:8" ht="22.5" x14ac:dyDescent="0.2">
      <c r="A92" s="195">
        <v>80</v>
      </c>
      <c r="B92" s="198" t="s">
        <v>233</v>
      </c>
      <c r="C92" s="197" t="s">
        <v>234</v>
      </c>
      <c r="D92" s="191">
        <f t="shared" si="2"/>
        <v>0</v>
      </c>
      <c r="E92" s="191">
        <v>0</v>
      </c>
      <c r="F92" s="191">
        <v>0</v>
      </c>
      <c r="G92" s="191">
        <v>0</v>
      </c>
      <c r="H92" s="191">
        <v>0</v>
      </c>
    </row>
    <row r="93" spans="1:8" x14ac:dyDescent="0.2">
      <c r="A93" s="195">
        <v>81</v>
      </c>
      <c r="B93" s="198" t="s">
        <v>235</v>
      </c>
      <c r="C93" s="202" t="s">
        <v>236</v>
      </c>
      <c r="D93" s="191">
        <f t="shared" si="2"/>
        <v>1923</v>
      </c>
      <c r="E93" s="191">
        <v>246</v>
      </c>
      <c r="F93" s="191">
        <v>369</v>
      </c>
      <c r="G93" s="191">
        <v>854</v>
      </c>
      <c r="H93" s="191">
        <v>454</v>
      </c>
    </row>
    <row r="94" spans="1:8" x14ac:dyDescent="0.2">
      <c r="A94" s="195">
        <v>82</v>
      </c>
      <c r="B94" s="199" t="s">
        <v>74</v>
      </c>
      <c r="C94" s="200" t="s">
        <v>237</v>
      </c>
      <c r="D94" s="191">
        <f t="shared" si="2"/>
        <v>10953</v>
      </c>
      <c r="E94" s="191">
        <v>1427</v>
      </c>
      <c r="F94" s="191">
        <v>2977</v>
      </c>
      <c r="G94" s="191">
        <v>4731</v>
      </c>
      <c r="H94" s="191">
        <v>1818</v>
      </c>
    </row>
    <row r="95" spans="1:8" x14ac:dyDescent="0.2">
      <c r="A95" s="195">
        <v>83</v>
      </c>
      <c r="B95" s="198" t="s">
        <v>38</v>
      </c>
      <c r="C95" s="197" t="s">
        <v>39</v>
      </c>
      <c r="D95" s="191">
        <f t="shared" si="2"/>
        <v>4066</v>
      </c>
      <c r="E95" s="191">
        <v>541</v>
      </c>
      <c r="F95" s="191">
        <v>1022</v>
      </c>
      <c r="G95" s="191">
        <v>1842</v>
      </c>
      <c r="H95" s="191">
        <v>661</v>
      </c>
    </row>
    <row r="96" spans="1:8" x14ac:dyDescent="0.2">
      <c r="A96" s="195">
        <v>84</v>
      </c>
      <c r="B96" s="199" t="s">
        <v>40</v>
      </c>
      <c r="C96" s="200" t="s">
        <v>41</v>
      </c>
      <c r="D96" s="191">
        <f t="shared" si="2"/>
        <v>3824</v>
      </c>
      <c r="E96" s="191">
        <v>480</v>
      </c>
      <c r="F96" s="191">
        <v>995</v>
      </c>
      <c r="G96" s="191">
        <v>2031</v>
      </c>
      <c r="H96" s="191">
        <v>318</v>
      </c>
    </row>
    <row r="97" spans="1:8" x14ac:dyDescent="0.2">
      <c r="A97" s="195">
        <v>85</v>
      </c>
      <c r="B97" s="199" t="s">
        <v>238</v>
      </c>
      <c r="C97" s="200" t="s">
        <v>239</v>
      </c>
      <c r="D97" s="191">
        <f t="shared" si="2"/>
        <v>13234</v>
      </c>
      <c r="E97" s="191">
        <v>1834</v>
      </c>
      <c r="F97" s="191">
        <v>2952</v>
      </c>
      <c r="G97" s="191">
        <v>5586</v>
      </c>
      <c r="H97" s="191">
        <v>2862</v>
      </c>
    </row>
    <row r="98" spans="1:8" x14ac:dyDescent="0.2">
      <c r="A98" s="195">
        <v>86</v>
      </c>
      <c r="B98" s="198" t="s">
        <v>240</v>
      </c>
      <c r="C98" s="202" t="s">
        <v>241</v>
      </c>
      <c r="D98" s="191">
        <f t="shared" si="2"/>
        <v>5363</v>
      </c>
      <c r="E98" s="191">
        <v>610</v>
      </c>
      <c r="F98" s="191">
        <v>1178</v>
      </c>
      <c r="G98" s="191">
        <v>2840</v>
      </c>
      <c r="H98" s="191">
        <v>735</v>
      </c>
    </row>
    <row r="99" spans="1:8" x14ac:dyDescent="0.2">
      <c r="A99" s="195">
        <v>87</v>
      </c>
      <c r="B99" s="198" t="s">
        <v>88</v>
      </c>
      <c r="C99" s="197" t="s">
        <v>89</v>
      </c>
      <c r="D99" s="191">
        <f t="shared" si="2"/>
        <v>7137</v>
      </c>
      <c r="E99" s="191">
        <v>1162</v>
      </c>
      <c r="F99" s="191">
        <v>1796</v>
      </c>
      <c r="G99" s="191">
        <v>3902</v>
      </c>
      <c r="H99" s="191">
        <v>277</v>
      </c>
    </row>
    <row r="100" spans="1:8" x14ac:dyDescent="0.2">
      <c r="A100" s="195">
        <v>88</v>
      </c>
      <c r="B100" s="196" t="s">
        <v>242</v>
      </c>
      <c r="C100" s="197" t="s">
        <v>243</v>
      </c>
      <c r="D100" s="191">
        <f t="shared" si="2"/>
        <v>12469</v>
      </c>
      <c r="E100" s="191">
        <v>2006</v>
      </c>
      <c r="F100" s="191">
        <v>3563</v>
      </c>
      <c r="G100" s="191">
        <v>5230</v>
      </c>
      <c r="H100" s="191">
        <v>1670</v>
      </c>
    </row>
    <row r="101" spans="1:8" x14ac:dyDescent="0.2">
      <c r="A101" s="195">
        <v>89</v>
      </c>
      <c r="B101" s="196" t="s">
        <v>244</v>
      </c>
      <c r="C101" s="197" t="s">
        <v>245</v>
      </c>
      <c r="D101" s="191">
        <f t="shared" si="2"/>
        <v>12251</v>
      </c>
      <c r="E101" s="191">
        <v>1558</v>
      </c>
      <c r="F101" s="191">
        <v>3113</v>
      </c>
      <c r="G101" s="191">
        <v>4300</v>
      </c>
      <c r="H101" s="191">
        <v>3280</v>
      </c>
    </row>
    <row r="102" spans="1:8" x14ac:dyDescent="0.2">
      <c r="A102" s="195">
        <v>90</v>
      </c>
      <c r="B102" s="199" t="s">
        <v>246</v>
      </c>
      <c r="C102" s="200" t="s">
        <v>247</v>
      </c>
      <c r="D102" s="191">
        <f t="shared" si="2"/>
        <v>4184</v>
      </c>
      <c r="E102" s="191">
        <v>630</v>
      </c>
      <c r="F102" s="191">
        <v>923</v>
      </c>
      <c r="G102" s="191">
        <v>2106</v>
      </c>
      <c r="H102" s="191">
        <v>525</v>
      </c>
    </row>
    <row r="103" spans="1:8" x14ac:dyDescent="0.2">
      <c r="A103" s="195">
        <v>91</v>
      </c>
      <c r="B103" s="201" t="s">
        <v>248</v>
      </c>
      <c r="C103" s="202" t="s">
        <v>249</v>
      </c>
      <c r="D103" s="191">
        <f t="shared" si="2"/>
        <v>7248</v>
      </c>
      <c r="E103" s="191">
        <v>1152</v>
      </c>
      <c r="F103" s="191">
        <v>1964</v>
      </c>
      <c r="G103" s="191">
        <v>3193</v>
      </c>
      <c r="H103" s="191">
        <v>939</v>
      </c>
    </row>
    <row r="104" spans="1:8" x14ac:dyDescent="0.2">
      <c r="A104" s="195">
        <v>92</v>
      </c>
      <c r="B104" s="196" t="s">
        <v>250</v>
      </c>
      <c r="C104" s="197" t="s">
        <v>251</v>
      </c>
      <c r="D104" s="191">
        <f t="shared" si="2"/>
        <v>5819</v>
      </c>
      <c r="E104" s="191">
        <v>625</v>
      </c>
      <c r="F104" s="191">
        <v>1698</v>
      </c>
      <c r="G104" s="191">
        <v>2715</v>
      </c>
      <c r="H104" s="191">
        <v>781</v>
      </c>
    </row>
    <row r="105" spans="1:8" x14ac:dyDescent="0.2">
      <c r="A105" s="195">
        <v>93</v>
      </c>
      <c r="B105" s="198" t="s">
        <v>32</v>
      </c>
      <c r="C105" s="197" t="s">
        <v>33</v>
      </c>
      <c r="D105" s="191">
        <f t="shared" si="2"/>
        <v>6350</v>
      </c>
      <c r="E105" s="191">
        <v>903</v>
      </c>
      <c r="F105" s="191">
        <v>1936</v>
      </c>
      <c r="G105" s="191">
        <v>3363</v>
      </c>
      <c r="H105" s="191">
        <v>148</v>
      </c>
    </row>
    <row r="106" spans="1:8" x14ac:dyDescent="0.2">
      <c r="A106" s="195">
        <v>94</v>
      </c>
      <c r="B106" s="199" t="s">
        <v>252</v>
      </c>
      <c r="C106" s="200" t="s">
        <v>253</v>
      </c>
      <c r="D106" s="191">
        <f t="shared" si="2"/>
        <v>4010</v>
      </c>
      <c r="E106" s="191">
        <v>695</v>
      </c>
      <c r="F106" s="191">
        <v>921</v>
      </c>
      <c r="G106" s="191">
        <v>1870</v>
      </c>
      <c r="H106" s="191">
        <v>524</v>
      </c>
    </row>
    <row r="107" spans="1:8" x14ac:dyDescent="0.2">
      <c r="A107" s="195">
        <v>95</v>
      </c>
      <c r="B107" s="199" t="s">
        <v>254</v>
      </c>
      <c r="C107" s="200" t="s">
        <v>255</v>
      </c>
      <c r="D107" s="191">
        <f t="shared" si="2"/>
        <v>7099</v>
      </c>
      <c r="E107" s="191">
        <v>1292</v>
      </c>
      <c r="F107" s="191">
        <v>1285</v>
      </c>
      <c r="G107" s="191">
        <v>3611</v>
      </c>
      <c r="H107" s="191">
        <v>911</v>
      </c>
    </row>
    <row r="108" spans="1:8" x14ac:dyDescent="0.2">
      <c r="A108" s="195">
        <v>96</v>
      </c>
      <c r="B108" s="196" t="s">
        <v>256</v>
      </c>
      <c r="C108" s="197" t="s">
        <v>257</v>
      </c>
      <c r="D108" s="191">
        <f t="shared" si="2"/>
        <v>11880</v>
      </c>
      <c r="E108" s="191">
        <v>2009</v>
      </c>
      <c r="F108" s="191">
        <v>2189</v>
      </c>
      <c r="G108" s="191">
        <v>5871</v>
      </c>
      <c r="H108" s="191">
        <v>1811</v>
      </c>
    </row>
    <row r="109" spans="1:8" x14ac:dyDescent="0.2">
      <c r="A109" s="195">
        <v>97</v>
      </c>
      <c r="B109" s="198" t="s">
        <v>76</v>
      </c>
      <c r="C109" s="197" t="s">
        <v>77</v>
      </c>
      <c r="D109" s="191">
        <f t="shared" si="2"/>
        <v>6837</v>
      </c>
      <c r="E109" s="191">
        <v>1053</v>
      </c>
      <c r="F109" s="191">
        <v>1684</v>
      </c>
      <c r="G109" s="191">
        <v>3723</v>
      </c>
      <c r="H109" s="191">
        <v>377</v>
      </c>
    </row>
    <row r="110" spans="1:8" x14ac:dyDescent="0.2">
      <c r="A110" s="195">
        <v>98</v>
      </c>
      <c r="B110" s="196" t="s">
        <v>258</v>
      </c>
      <c r="C110" s="200" t="s">
        <v>259</v>
      </c>
      <c r="D110" s="191">
        <f t="shared" si="2"/>
        <v>0</v>
      </c>
      <c r="E110" s="191">
        <v>0</v>
      </c>
      <c r="F110" s="191">
        <v>0</v>
      </c>
      <c r="G110" s="191">
        <v>0</v>
      </c>
      <c r="H110" s="191">
        <v>0</v>
      </c>
    </row>
    <row r="111" spans="1:8" x14ac:dyDescent="0.2">
      <c r="A111" s="195">
        <v>99</v>
      </c>
      <c r="B111" s="196" t="s">
        <v>260</v>
      </c>
      <c r="C111" s="197" t="s">
        <v>261</v>
      </c>
      <c r="D111" s="191">
        <f t="shared" si="2"/>
        <v>0</v>
      </c>
      <c r="E111" s="191">
        <v>0</v>
      </c>
      <c r="F111" s="191">
        <v>0</v>
      </c>
      <c r="G111" s="191">
        <v>0</v>
      </c>
      <c r="H111" s="191">
        <v>0</v>
      </c>
    </row>
    <row r="112" spans="1:8" x14ac:dyDescent="0.2">
      <c r="A112" s="195">
        <v>100</v>
      </c>
      <c r="B112" s="199" t="s">
        <v>264</v>
      </c>
      <c r="C112" s="200" t="s">
        <v>265</v>
      </c>
      <c r="D112" s="191">
        <f t="shared" si="2"/>
        <v>0</v>
      </c>
      <c r="E112" s="191">
        <v>0</v>
      </c>
      <c r="F112" s="191">
        <v>0</v>
      </c>
      <c r="G112" s="191">
        <v>0</v>
      </c>
      <c r="H112" s="191">
        <v>0</v>
      </c>
    </row>
    <row r="113" spans="1:8" x14ac:dyDescent="0.2">
      <c r="A113" s="195">
        <v>101</v>
      </c>
      <c r="B113" s="199" t="s">
        <v>266</v>
      </c>
      <c r="C113" s="200" t="s">
        <v>267</v>
      </c>
      <c r="D113" s="191">
        <f t="shared" si="2"/>
        <v>0</v>
      </c>
      <c r="E113" s="191">
        <v>0</v>
      </c>
      <c r="F113" s="191">
        <v>0</v>
      </c>
      <c r="G113" s="191">
        <v>0</v>
      </c>
      <c r="H113" s="191">
        <v>0</v>
      </c>
    </row>
    <row r="114" spans="1:8" x14ac:dyDescent="0.2">
      <c r="A114" s="195">
        <v>102</v>
      </c>
      <c r="B114" s="199" t="s">
        <v>268</v>
      </c>
      <c r="C114" s="200" t="s">
        <v>269</v>
      </c>
      <c r="D114" s="191">
        <f t="shared" si="2"/>
        <v>0</v>
      </c>
      <c r="E114" s="191">
        <v>0</v>
      </c>
      <c r="F114" s="191">
        <v>0</v>
      </c>
      <c r="G114" s="191">
        <v>0</v>
      </c>
      <c r="H114" s="191">
        <v>0</v>
      </c>
    </row>
    <row r="115" spans="1:8" x14ac:dyDescent="0.2">
      <c r="A115" s="195">
        <v>103</v>
      </c>
      <c r="B115" s="199" t="s">
        <v>270</v>
      </c>
      <c r="C115" s="200" t="s">
        <v>271</v>
      </c>
      <c r="D115" s="191">
        <f t="shared" si="2"/>
        <v>0</v>
      </c>
      <c r="E115" s="191">
        <v>0</v>
      </c>
      <c r="F115" s="191">
        <v>0</v>
      </c>
      <c r="G115" s="191">
        <v>0</v>
      </c>
      <c r="H115" s="191">
        <v>0</v>
      </c>
    </row>
    <row r="116" spans="1:8" x14ac:dyDescent="0.2">
      <c r="A116" s="195">
        <v>104</v>
      </c>
      <c r="B116" s="199" t="s">
        <v>272</v>
      </c>
      <c r="C116" s="200" t="s">
        <v>273</v>
      </c>
      <c r="D116" s="191">
        <f t="shared" si="2"/>
        <v>0</v>
      </c>
      <c r="E116" s="191">
        <v>0</v>
      </c>
      <c r="F116" s="191">
        <v>0</v>
      </c>
      <c r="G116" s="191">
        <v>0</v>
      </c>
      <c r="H116" s="191">
        <v>0</v>
      </c>
    </row>
    <row r="117" spans="1:8" x14ac:dyDescent="0.2">
      <c r="A117" s="195">
        <v>105</v>
      </c>
      <c r="B117" s="208" t="s">
        <v>274</v>
      </c>
      <c r="C117" s="209" t="s">
        <v>275</v>
      </c>
      <c r="D117" s="191">
        <f t="shared" si="2"/>
        <v>0</v>
      </c>
      <c r="E117" s="191">
        <v>0</v>
      </c>
      <c r="F117" s="191">
        <v>0</v>
      </c>
      <c r="G117" s="191">
        <v>0</v>
      </c>
      <c r="H117" s="191">
        <v>0</v>
      </c>
    </row>
    <row r="118" spans="1:8" x14ac:dyDescent="0.2">
      <c r="A118" s="195">
        <v>106</v>
      </c>
      <c r="B118" s="198" t="s">
        <v>276</v>
      </c>
      <c r="C118" s="197" t="s">
        <v>277</v>
      </c>
      <c r="D118" s="191">
        <f t="shared" si="2"/>
        <v>0</v>
      </c>
      <c r="E118" s="191">
        <v>0</v>
      </c>
      <c r="F118" s="191">
        <v>0</v>
      </c>
      <c r="G118" s="191">
        <v>0</v>
      </c>
      <c r="H118" s="191">
        <v>0</v>
      </c>
    </row>
    <row r="119" spans="1:8" x14ac:dyDescent="0.2">
      <c r="A119" s="195">
        <v>107</v>
      </c>
      <c r="B119" s="199" t="s">
        <v>278</v>
      </c>
      <c r="C119" s="200" t="s">
        <v>279</v>
      </c>
      <c r="D119" s="191">
        <f t="shared" si="2"/>
        <v>0</v>
      </c>
      <c r="E119" s="191">
        <v>0</v>
      </c>
      <c r="F119" s="191">
        <v>0</v>
      </c>
      <c r="G119" s="191">
        <v>0</v>
      </c>
      <c r="H119" s="191">
        <v>0</v>
      </c>
    </row>
    <row r="120" spans="1:8" x14ac:dyDescent="0.2">
      <c r="A120" s="195">
        <v>108</v>
      </c>
      <c r="B120" s="196" t="s">
        <v>280</v>
      </c>
      <c r="C120" s="210" t="s">
        <v>281</v>
      </c>
      <c r="D120" s="191">
        <f t="shared" si="2"/>
        <v>0</v>
      </c>
      <c r="E120" s="191">
        <v>0</v>
      </c>
      <c r="F120" s="191">
        <v>0</v>
      </c>
      <c r="G120" s="191">
        <v>0</v>
      </c>
      <c r="H120" s="191">
        <v>0</v>
      </c>
    </row>
    <row r="121" spans="1:8" x14ac:dyDescent="0.2">
      <c r="A121" s="195">
        <v>109</v>
      </c>
      <c r="B121" s="199" t="s">
        <v>282</v>
      </c>
      <c r="C121" s="202" t="s">
        <v>283</v>
      </c>
      <c r="D121" s="191">
        <f t="shared" si="2"/>
        <v>0</v>
      </c>
      <c r="E121" s="191">
        <v>0</v>
      </c>
      <c r="F121" s="191">
        <v>0</v>
      </c>
      <c r="G121" s="191">
        <v>0</v>
      </c>
      <c r="H121" s="191">
        <v>0</v>
      </c>
    </row>
    <row r="122" spans="1:8" x14ac:dyDescent="0.2">
      <c r="A122" s="195">
        <v>110</v>
      </c>
      <c r="B122" s="198" t="s">
        <v>284</v>
      </c>
      <c r="C122" s="200" t="s">
        <v>387</v>
      </c>
      <c r="D122" s="191">
        <f t="shared" si="2"/>
        <v>0</v>
      </c>
      <c r="E122" s="191">
        <v>0</v>
      </c>
      <c r="F122" s="191">
        <v>0</v>
      </c>
      <c r="G122" s="191">
        <v>0</v>
      </c>
      <c r="H122" s="191">
        <v>0</v>
      </c>
    </row>
    <row r="123" spans="1:8" x14ac:dyDescent="0.2">
      <c r="A123" s="195">
        <v>111</v>
      </c>
      <c r="B123" s="198" t="s">
        <v>286</v>
      </c>
      <c r="C123" s="200" t="s">
        <v>287</v>
      </c>
      <c r="D123" s="191">
        <f t="shared" si="2"/>
        <v>0</v>
      </c>
      <c r="E123" s="191">
        <v>0</v>
      </c>
      <c r="F123" s="191">
        <v>0</v>
      </c>
      <c r="G123" s="191">
        <v>0</v>
      </c>
      <c r="H123" s="191">
        <v>0</v>
      </c>
    </row>
    <row r="124" spans="1:8" x14ac:dyDescent="0.2">
      <c r="A124" s="195">
        <v>112</v>
      </c>
      <c r="B124" s="198" t="s">
        <v>288</v>
      </c>
      <c r="C124" s="200" t="s">
        <v>289</v>
      </c>
      <c r="D124" s="191">
        <f t="shared" si="2"/>
        <v>0</v>
      </c>
      <c r="E124" s="191">
        <v>0</v>
      </c>
      <c r="F124" s="191">
        <v>0</v>
      </c>
      <c r="G124" s="191">
        <v>0</v>
      </c>
      <c r="H124" s="191">
        <v>0</v>
      </c>
    </row>
    <row r="125" spans="1:8" x14ac:dyDescent="0.2">
      <c r="A125" s="195">
        <v>113</v>
      </c>
      <c r="B125" s="198" t="s">
        <v>290</v>
      </c>
      <c r="C125" s="197" t="s">
        <v>291</v>
      </c>
      <c r="D125" s="191">
        <f t="shared" si="2"/>
        <v>0</v>
      </c>
      <c r="E125" s="191">
        <v>0</v>
      </c>
      <c r="F125" s="191">
        <v>0</v>
      </c>
      <c r="G125" s="191">
        <v>0</v>
      </c>
      <c r="H125" s="191">
        <v>0</v>
      </c>
    </row>
    <row r="126" spans="1:8" x14ac:dyDescent="0.2">
      <c r="A126" s="195">
        <v>114</v>
      </c>
      <c r="B126" s="199" t="s">
        <v>292</v>
      </c>
      <c r="C126" s="200" t="s">
        <v>293</v>
      </c>
      <c r="D126" s="191">
        <f t="shared" si="2"/>
        <v>0</v>
      </c>
      <c r="E126" s="191">
        <v>0</v>
      </c>
      <c r="F126" s="191">
        <v>0</v>
      </c>
      <c r="G126" s="191">
        <v>0</v>
      </c>
      <c r="H126" s="191">
        <v>0</v>
      </c>
    </row>
    <row r="127" spans="1:8" x14ac:dyDescent="0.2">
      <c r="A127" s="195">
        <v>115</v>
      </c>
      <c r="B127" s="199" t="s">
        <v>294</v>
      </c>
      <c r="C127" s="211" t="s">
        <v>295</v>
      </c>
      <c r="D127" s="191">
        <f t="shared" si="2"/>
        <v>0</v>
      </c>
      <c r="E127" s="191">
        <v>0</v>
      </c>
      <c r="F127" s="191">
        <v>0</v>
      </c>
      <c r="G127" s="191">
        <v>0</v>
      </c>
      <c r="H127" s="191">
        <v>0</v>
      </c>
    </row>
    <row r="128" spans="1:8" x14ac:dyDescent="0.2">
      <c r="A128" s="195">
        <v>116</v>
      </c>
      <c r="B128" s="199" t="s">
        <v>296</v>
      </c>
      <c r="C128" s="200" t="s">
        <v>297</v>
      </c>
      <c r="D128" s="191">
        <f t="shared" si="2"/>
        <v>0</v>
      </c>
      <c r="E128" s="191">
        <v>0</v>
      </c>
      <c r="F128" s="191">
        <v>0</v>
      </c>
      <c r="G128" s="191">
        <v>0</v>
      </c>
      <c r="H128" s="191">
        <v>0</v>
      </c>
    </row>
    <row r="129" spans="1:8" x14ac:dyDescent="0.2">
      <c r="A129" s="195">
        <v>117</v>
      </c>
      <c r="B129" s="199" t="s">
        <v>70</v>
      </c>
      <c r="C129" s="200" t="s">
        <v>298</v>
      </c>
      <c r="D129" s="191">
        <f t="shared" si="2"/>
        <v>0</v>
      </c>
      <c r="E129" s="191">
        <v>0</v>
      </c>
      <c r="F129" s="191">
        <v>0</v>
      </c>
      <c r="G129" s="191">
        <v>0</v>
      </c>
      <c r="H129" s="191">
        <v>0</v>
      </c>
    </row>
    <row r="130" spans="1:8" x14ac:dyDescent="0.2">
      <c r="A130" s="195">
        <v>118</v>
      </c>
      <c r="B130" s="199" t="s">
        <v>72</v>
      </c>
      <c r="C130" s="200" t="s">
        <v>73</v>
      </c>
      <c r="D130" s="191">
        <f t="shared" si="2"/>
        <v>0</v>
      </c>
      <c r="E130" s="191">
        <v>0</v>
      </c>
      <c r="F130" s="191">
        <v>0</v>
      </c>
      <c r="G130" s="191">
        <v>0</v>
      </c>
      <c r="H130" s="191">
        <v>0</v>
      </c>
    </row>
    <row r="131" spans="1:8" x14ac:dyDescent="0.2">
      <c r="A131" s="195">
        <v>119</v>
      </c>
      <c r="B131" s="196" t="s">
        <v>34</v>
      </c>
      <c r="C131" s="197" t="s">
        <v>35</v>
      </c>
      <c r="D131" s="191">
        <f t="shared" si="2"/>
        <v>0</v>
      </c>
      <c r="E131" s="191">
        <v>0</v>
      </c>
      <c r="F131" s="191">
        <v>0</v>
      </c>
      <c r="G131" s="191">
        <v>0</v>
      </c>
      <c r="H131" s="191">
        <v>0</v>
      </c>
    </row>
    <row r="132" spans="1:8" x14ac:dyDescent="0.2">
      <c r="A132" s="195">
        <v>120</v>
      </c>
      <c r="B132" s="196" t="s">
        <v>299</v>
      </c>
      <c r="C132" s="200" t="s">
        <v>300</v>
      </c>
      <c r="D132" s="191">
        <f t="shared" si="2"/>
        <v>0</v>
      </c>
      <c r="E132" s="191">
        <v>0</v>
      </c>
      <c r="F132" s="191">
        <v>0</v>
      </c>
      <c r="G132" s="191">
        <v>0</v>
      </c>
      <c r="H132" s="191">
        <v>0</v>
      </c>
    </row>
    <row r="133" spans="1:8" x14ac:dyDescent="0.2">
      <c r="A133" s="195">
        <v>121</v>
      </c>
      <c r="B133" s="201" t="s">
        <v>301</v>
      </c>
      <c r="C133" s="202" t="s">
        <v>302</v>
      </c>
      <c r="D133" s="191">
        <f t="shared" si="2"/>
        <v>0</v>
      </c>
      <c r="E133" s="191">
        <v>0</v>
      </c>
      <c r="F133" s="191">
        <v>0</v>
      </c>
      <c r="G133" s="191">
        <v>0</v>
      </c>
      <c r="H133" s="191">
        <v>0</v>
      </c>
    </row>
    <row r="134" spans="1:8" x14ac:dyDescent="0.2">
      <c r="A134" s="195">
        <v>122</v>
      </c>
      <c r="B134" s="199" t="s">
        <v>303</v>
      </c>
      <c r="C134" s="200" t="s">
        <v>304</v>
      </c>
      <c r="D134" s="191">
        <f t="shared" si="2"/>
        <v>0</v>
      </c>
      <c r="E134" s="191">
        <v>0</v>
      </c>
      <c r="F134" s="191">
        <v>0</v>
      </c>
      <c r="G134" s="191">
        <v>0</v>
      </c>
      <c r="H134" s="191">
        <v>0</v>
      </c>
    </row>
    <row r="135" spans="1:8" x14ac:dyDescent="0.2">
      <c r="A135" s="195">
        <v>123</v>
      </c>
      <c r="B135" s="199" t="s">
        <v>16</v>
      </c>
      <c r="C135" s="200" t="s">
        <v>17</v>
      </c>
      <c r="D135" s="191">
        <f t="shared" ref="D135:D147" si="4">E135+F135+G135+H135</f>
        <v>0</v>
      </c>
      <c r="E135" s="191">
        <v>0</v>
      </c>
      <c r="F135" s="191">
        <v>0</v>
      </c>
      <c r="G135" s="191">
        <v>0</v>
      </c>
      <c r="H135" s="191">
        <v>0</v>
      </c>
    </row>
    <row r="136" spans="1:8" x14ac:dyDescent="0.2">
      <c r="A136" s="195">
        <v>124</v>
      </c>
      <c r="B136" s="199" t="s">
        <v>68</v>
      </c>
      <c r="C136" s="200" t="s">
        <v>69</v>
      </c>
      <c r="D136" s="191">
        <f t="shared" si="4"/>
        <v>0</v>
      </c>
      <c r="E136" s="191">
        <v>0</v>
      </c>
      <c r="F136" s="191">
        <v>0</v>
      </c>
      <c r="G136" s="191">
        <v>0</v>
      </c>
      <c r="H136" s="191">
        <v>0</v>
      </c>
    </row>
    <row r="137" spans="1:8" x14ac:dyDescent="0.2">
      <c r="A137" s="195">
        <v>125</v>
      </c>
      <c r="B137" s="201" t="s">
        <v>60</v>
      </c>
      <c r="C137" s="202" t="s">
        <v>305</v>
      </c>
      <c r="D137" s="191">
        <f t="shared" si="4"/>
        <v>19075</v>
      </c>
      <c r="E137" s="191">
        <v>5401</v>
      </c>
      <c r="F137" s="191">
        <v>3613</v>
      </c>
      <c r="G137" s="191">
        <v>9331</v>
      </c>
      <c r="H137" s="191">
        <v>730</v>
      </c>
    </row>
    <row r="138" spans="1:8" x14ac:dyDescent="0.2">
      <c r="A138" s="195">
        <v>126</v>
      </c>
      <c r="B138" s="198" t="s">
        <v>56</v>
      </c>
      <c r="C138" s="202" t="s">
        <v>306</v>
      </c>
      <c r="D138" s="191">
        <f t="shared" si="4"/>
        <v>22699</v>
      </c>
      <c r="E138" s="191">
        <v>5815</v>
      </c>
      <c r="F138" s="191">
        <v>7667</v>
      </c>
      <c r="G138" s="191">
        <v>8517</v>
      </c>
      <c r="H138" s="191">
        <v>700</v>
      </c>
    </row>
    <row r="139" spans="1:8" x14ac:dyDescent="0.2">
      <c r="A139" s="195">
        <v>127</v>
      </c>
      <c r="B139" s="199" t="s">
        <v>307</v>
      </c>
      <c r="C139" s="200" t="s">
        <v>308</v>
      </c>
      <c r="D139" s="191">
        <f t="shared" si="4"/>
        <v>0</v>
      </c>
      <c r="E139" s="191">
        <v>0</v>
      </c>
      <c r="F139" s="191">
        <v>0</v>
      </c>
      <c r="G139" s="191">
        <v>0</v>
      </c>
      <c r="H139" s="191">
        <v>0</v>
      </c>
    </row>
    <row r="140" spans="1:8" x14ac:dyDescent="0.2">
      <c r="A140" s="195">
        <v>128</v>
      </c>
      <c r="B140" s="196" t="s">
        <v>309</v>
      </c>
      <c r="C140" s="197" t="s">
        <v>310</v>
      </c>
      <c r="D140" s="191">
        <f t="shared" si="4"/>
        <v>0</v>
      </c>
      <c r="E140" s="191">
        <v>0</v>
      </c>
      <c r="F140" s="191">
        <v>0</v>
      </c>
      <c r="G140" s="191">
        <v>0</v>
      </c>
      <c r="H140" s="191">
        <v>0</v>
      </c>
    </row>
    <row r="141" spans="1:8" x14ac:dyDescent="0.2">
      <c r="A141" s="195">
        <v>129</v>
      </c>
      <c r="B141" s="199" t="s">
        <v>311</v>
      </c>
      <c r="C141" s="200" t="s">
        <v>312</v>
      </c>
      <c r="D141" s="191">
        <f t="shared" si="4"/>
        <v>0</v>
      </c>
      <c r="E141" s="191">
        <v>0</v>
      </c>
      <c r="F141" s="191">
        <v>0</v>
      </c>
      <c r="G141" s="191">
        <v>0</v>
      </c>
      <c r="H141" s="191">
        <v>0</v>
      </c>
    </row>
    <row r="142" spans="1:8" x14ac:dyDescent="0.2">
      <c r="A142" s="195">
        <v>130</v>
      </c>
      <c r="B142" s="212" t="s">
        <v>313</v>
      </c>
      <c r="C142" s="213" t="s">
        <v>314</v>
      </c>
      <c r="D142" s="191">
        <f t="shared" si="4"/>
        <v>0</v>
      </c>
      <c r="E142" s="191">
        <v>0</v>
      </c>
      <c r="F142" s="191">
        <v>0</v>
      </c>
      <c r="G142" s="191">
        <v>0</v>
      </c>
      <c r="H142" s="191">
        <v>0</v>
      </c>
    </row>
    <row r="143" spans="1:8" x14ac:dyDescent="0.2">
      <c r="A143" s="195">
        <v>131</v>
      </c>
      <c r="B143" s="214" t="s">
        <v>315</v>
      </c>
      <c r="C143" s="215" t="s">
        <v>316</v>
      </c>
      <c r="D143" s="191">
        <f t="shared" si="4"/>
        <v>0</v>
      </c>
      <c r="E143" s="191">
        <v>0</v>
      </c>
      <c r="F143" s="191">
        <v>0</v>
      </c>
      <c r="G143" s="191">
        <v>0</v>
      </c>
      <c r="H143" s="191">
        <v>0</v>
      </c>
    </row>
    <row r="144" spans="1:8" x14ac:dyDescent="0.2">
      <c r="A144" s="195">
        <v>132</v>
      </c>
      <c r="B144" s="216" t="s">
        <v>317</v>
      </c>
      <c r="C144" s="217" t="s">
        <v>318</v>
      </c>
      <c r="D144" s="191">
        <f t="shared" si="4"/>
        <v>0</v>
      </c>
      <c r="E144" s="191">
        <v>0</v>
      </c>
      <c r="F144" s="191">
        <v>0</v>
      </c>
      <c r="G144" s="191">
        <v>0</v>
      </c>
      <c r="H144" s="191">
        <v>0</v>
      </c>
    </row>
    <row r="145" spans="1:8" x14ac:dyDescent="0.2">
      <c r="A145" s="195">
        <v>133</v>
      </c>
      <c r="B145" s="195" t="s">
        <v>319</v>
      </c>
      <c r="C145" s="218" t="s">
        <v>320</v>
      </c>
      <c r="D145" s="191">
        <f t="shared" si="4"/>
        <v>0</v>
      </c>
      <c r="E145" s="191">
        <v>0</v>
      </c>
      <c r="F145" s="191">
        <v>0</v>
      </c>
      <c r="G145" s="191">
        <v>0</v>
      </c>
      <c r="H145" s="191">
        <v>0</v>
      </c>
    </row>
    <row r="146" spans="1:8" x14ac:dyDescent="0.2">
      <c r="A146" s="195">
        <v>134</v>
      </c>
      <c r="B146" s="219" t="s">
        <v>321</v>
      </c>
      <c r="C146" s="220" t="s">
        <v>322</v>
      </c>
      <c r="D146" s="191">
        <f t="shared" si="4"/>
        <v>0</v>
      </c>
      <c r="E146" s="191">
        <v>0</v>
      </c>
      <c r="F146" s="191">
        <v>0</v>
      </c>
      <c r="G146" s="191">
        <v>0</v>
      </c>
      <c r="H146" s="191">
        <v>0</v>
      </c>
    </row>
    <row r="147" spans="1:8" x14ac:dyDescent="0.2">
      <c r="A147" s="195">
        <v>135</v>
      </c>
      <c r="B147" s="221" t="s">
        <v>323</v>
      </c>
      <c r="C147" s="222" t="s">
        <v>324</v>
      </c>
      <c r="D147" s="223">
        <f t="shared" si="4"/>
        <v>0</v>
      </c>
      <c r="E147" s="223">
        <v>0</v>
      </c>
      <c r="F147" s="223">
        <v>0</v>
      </c>
      <c r="G147" s="223">
        <v>0</v>
      </c>
      <c r="H147" s="223">
        <v>0</v>
      </c>
    </row>
    <row r="148" spans="1:8" x14ac:dyDescent="0.2">
      <c r="A148" s="195">
        <v>136</v>
      </c>
      <c r="B148" s="759" t="s">
        <v>743</v>
      </c>
      <c r="C148" s="760" t="s">
        <v>744</v>
      </c>
      <c r="D148" s="223">
        <f t="shared" ref="D148" si="5">E148+F148+G148+H148</f>
        <v>0</v>
      </c>
      <c r="E148" s="223">
        <v>0</v>
      </c>
      <c r="F148" s="223">
        <v>0</v>
      </c>
      <c r="G148" s="223">
        <v>0</v>
      </c>
      <c r="H148" s="223">
        <v>0</v>
      </c>
    </row>
    <row r="151" spans="1:8" x14ac:dyDescent="0.2">
      <c r="D151" s="369"/>
      <c r="E151" s="369"/>
      <c r="F151" s="369"/>
      <c r="G151" s="369"/>
      <c r="H151" s="369"/>
    </row>
  </sheetData>
  <mergeCells count="12">
    <mergeCell ref="A1:H1"/>
    <mergeCell ref="A3:A5"/>
    <mergeCell ref="B3:B5"/>
    <mergeCell ref="C3:C5"/>
    <mergeCell ref="D3:H3"/>
    <mergeCell ref="D4:D5"/>
    <mergeCell ref="E4:H4"/>
    <mergeCell ref="A7:C7"/>
    <mergeCell ref="A8:C8"/>
    <mergeCell ref="A9:C9"/>
    <mergeCell ref="A88:A91"/>
    <mergeCell ref="B88:B91"/>
  </mergeCells>
  <pageMargins left="0.31496062992125984" right="0.31496062992125984" top="0.35433070866141736" bottom="0.35433070866141736" header="0.31496062992125984" footer="0.31496062992125984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82" workbookViewId="0">
      <selection activeCell="D109" sqref="D109"/>
    </sheetView>
  </sheetViews>
  <sheetFormatPr defaultRowHeight="18.75" x14ac:dyDescent="0.3"/>
  <cols>
    <col min="1" max="1" width="4.85546875" style="498" customWidth="1"/>
    <col min="2" max="2" width="10.7109375" style="498" customWidth="1"/>
    <col min="3" max="3" width="40" style="498" customWidth="1"/>
    <col min="4" max="4" width="13.42578125" style="498" customWidth="1"/>
    <col min="5" max="5" width="14.85546875" style="498" customWidth="1"/>
    <col min="6" max="6" width="13.42578125" style="498" customWidth="1"/>
    <col min="7" max="16384" width="9.140625" style="498"/>
  </cols>
  <sheetData>
    <row r="1" spans="1:6" x14ac:dyDescent="0.3">
      <c r="A1" s="1145" t="s">
        <v>604</v>
      </c>
      <c r="B1" s="1145"/>
      <c r="C1" s="1145"/>
      <c r="D1" s="1145"/>
      <c r="E1" s="1145"/>
      <c r="F1" s="1145"/>
    </row>
    <row r="2" spans="1:6" ht="18.75" customHeight="1" x14ac:dyDescent="0.3">
      <c r="A2" s="1145"/>
      <c r="B2" s="1145"/>
      <c r="C2" s="1145"/>
      <c r="D2" s="1145"/>
      <c r="E2" s="1145"/>
      <c r="F2" s="1145"/>
    </row>
    <row r="3" spans="1:6" x14ac:dyDescent="0.3">
      <c r="A3" s="508"/>
      <c r="B3" s="508"/>
      <c r="C3" s="508"/>
      <c r="D3" s="508"/>
      <c r="E3" s="508"/>
      <c r="F3" s="508"/>
    </row>
    <row r="4" spans="1:6" x14ac:dyDescent="0.3">
      <c r="A4" s="1146" t="s">
        <v>0</v>
      </c>
      <c r="B4" s="1146" t="s">
        <v>1</v>
      </c>
      <c r="C4" s="1148" t="s">
        <v>603</v>
      </c>
      <c r="D4" s="1146" t="s">
        <v>602</v>
      </c>
      <c r="E4" s="1146" t="s">
        <v>601</v>
      </c>
      <c r="F4" s="1146"/>
    </row>
    <row r="5" spans="1:6" ht="33.75" x14ac:dyDescent="0.3">
      <c r="A5" s="1146"/>
      <c r="B5" s="1146"/>
      <c r="C5" s="1148"/>
      <c r="D5" s="1146"/>
      <c r="E5" s="502" t="s">
        <v>600</v>
      </c>
      <c r="F5" s="502" t="s">
        <v>599</v>
      </c>
    </row>
    <row r="6" spans="1:6" x14ac:dyDescent="0.3">
      <c r="A6" s="507">
        <v>1</v>
      </c>
      <c r="B6" s="507">
        <v>2</v>
      </c>
      <c r="C6" s="507">
        <v>3</v>
      </c>
      <c r="D6" s="506">
        <v>4</v>
      </c>
      <c r="E6" s="506">
        <v>5</v>
      </c>
      <c r="F6" s="506">
        <v>6</v>
      </c>
    </row>
    <row r="7" spans="1:6" x14ac:dyDescent="0.3">
      <c r="A7" s="502">
        <v>1</v>
      </c>
      <c r="B7" s="505" t="s">
        <v>133</v>
      </c>
      <c r="C7" s="504" t="s">
        <v>134</v>
      </c>
      <c r="D7" s="503">
        <v>20995</v>
      </c>
      <c r="E7" s="503">
        <v>0</v>
      </c>
      <c r="F7" s="503">
        <v>0</v>
      </c>
    </row>
    <row r="8" spans="1:6" x14ac:dyDescent="0.3">
      <c r="A8" s="502">
        <v>2</v>
      </c>
      <c r="B8" s="505" t="s">
        <v>183</v>
      </c>
      <c r="C8" s="504" t="s">
        <v>184</v>
      </c>
      <c r="D8" s="503">
        <v>19283</v>
      </c>
      <c r="E8" s="503">
        <v>0</v>
      </c>
      <c r="F8" s="503">
        <v>0</v>
      </c>
    </row>
    <row r="9" spans="1:6" x14ac:dyDescent="0.3">
      <c r="A9" s="502">
        <v>3</v>
      </c>
      <c r="B9" s="505" t="s">
        <v>38</v>
      </c>
      <c r="C9" s="504" t="s">
        <v>39</v>
      </c>
      <c r="D9" s="503">
        <v>8689</v>
      </c>
      <c r="E9" s="503">
        <v>0</v>
      </c>
      <c r="F9" s="503">
        <v>0</v>
      </c>
    </row>
    <row r="10" spans="1:6" x14ac:dyDescent="0.3">
      <c r="A10" s="502">
        <v>4</v>
      </c>
      <c r="B10" s="505" t="s">
        <v>109</v>
      </c>
      <c r="C10" s="504" t="s">
        <v>110</v>
      </c>
      <c r="D10" s="503">
        <v>9492</v>
      </c>
      <c r="E10" s="503">
        <v>0</v>
      </c>
      <c r="F10" s="503">
        <v>0</v>
      </c>
    </row>
    <row r="11" spans="1:6" x14ac:dyDescent="0.3">
      <c r="A11" s="502">
        <v>5</v>
      </c>
      <c r="B11" s="505" t="s">
        <v>86</v>
      </c>
      <c r="C11" s="504" t="s">
        <v>87</v>
      </c>
      <c r="D11" s="503">
        <v>15812</v>
      </c>
      <c r="E11" s="503">
        <v>0</v>
      </c>
      <c r="F11" s="503">
        <v>0</v>
      </c>
    </row>
    <row r="12" spans="1:6" x14ac:dyDescent="0.3">
      <c r="A12" s="502">
        <v>6</v>
      </c>
      <c r="B12" s="505" t="s">
        <v>135</v>
      </c>
      <c r="C12" s="504" t="s">
        <v>136</v>
      </c>
      <c r="D12" s="503">
        <v>27981</v>
      </c>
      <c r="E12" s="503">
        <v>0</v>
      </c>
      <c r="F12" s="503">
        <v>0</v>
      </c>
    </row>
    <row r="13" spans="1:6" x14ac:dyDescent="0.3">
      <c r="A13" s="502">
        <v>7</v>
      </c>
      <c r="B13" s="505" t="s">
        <v>78</v>
      </c>
      <c r="C13" s="504" t="s">
        <v>79</v>
      </c>
      <c r="D13" s="503">
        <v>13130</v>
      </c>
      <c r="E13" s="503">
        <v>0</v>
      </c>
      <c r="F13" s="503">
        <v>0</v>
      </c>
    </row>
    <row r="14" spans="1:6" x14ac:dyDescent="0.3">
      <c r="A14" s="502">
        <v>8</v>
      </c>
      <c r="B14" s="505" t="s">
        <v>111</v>
      </c>
      <c r="C14" s="504" t="s">
        <v>112</v>
      </c>
      <c r="D14" s="503">
        <v>9565</v>
      </c>
      <c r="E14" s="503">
        <v>0</v>
      </c>
      <c r="F14" s="503">
        <v>0</v>
      </c>
    </row>
    <row r="15" spans="1:6" x14ac:dyDescent="0.3">
      <c r="A15" s="502">
        <v>9</v>
      </c>
      <c r="B15" s="505" t="s">
        <v>173</v>
      </c>
      <c r="C15" s="504" t="s">
        <v>174</v>
      </c>
      <c r="D15" s="503">
        <v>44321</v>
      </c>
      <c r="E15" s="503">
        <v>0</v>
      </c>
      <c r="F15" s="503">
        <v>0</v>
      </c>
    </row>
    <row r="16" spans="1:6" x14ac:dyDescent="0.3">
      <c r="A16" s="502">
        <v>10</v>
      </c>
      <c r="B16" s="505" t="s">
        <v>40</v>
      </c>
      <c r="C16" s="504" t="s">
        <v>41</v>
      </c>
      <c r="D16" s="503">
        <v>8970</v>
      </c>
      <c r="E16" s="503">
        <v>0</v>
      </c>
      <c r="F16" s="503">
        <v>0</v>
      </c>
    </row>
    <row r="17" spans="1:6" x14ac:dyDescent="0.3">
      <c r="A17" s="502">
        <v>11</v>
      </c>
      <c r="B17" s="505" t="s">
        <v>30</v>
      </c>
      <c r="C17" s="504" t="s">
        <v>31</v>
      </c>
      <c r="D17" s="503">
        <v>51661</v>
      </c>
      <c r="E17" s="503">
        <v>0</v>
      </c>
      <c r="F17" s="503">
        <v>0</v>
      </c>
    </row>
    <row r="18" spans="1:6" x14ac:dyDescent="0.3">
      <c r="A18" s="502">
        <v>12</v>
      </c>
      <c r="B18" s="505" t="s">
        <v>175</v>
      </c>
      <c r="C18" s="504" t="s">
        <v>176</v>
      </c>
      <c r="D18" s="503">
        <v>9796</v>
      </c>
      <c r="E18" s="503">
        <v>0</v>
      </c>
      <c r="F18" s="503">
        <v>0</v>
      </c>
    </row>
    <row r="19" spans="1:6" x14ac:dyDescent="0.3">
      <c r="A19" s="502">
        <v>13</v>
      </c>
      <c r="B19" s="505" t="s">
        <v>80</v>
      </c>
      <c r="C19" s="504" t="s">
        <v>81</v>
      </c>
      <c r="D19" s="503">
        <v>29671</v>
      </c>
      <c r="E19" s="503">
        <v>0</v>
      </c>
      <c r="F19" s="503">
        <v>0</v>
      </c>
    </row>
    <row r="20" spans="1:6" x14ac:dyDescent="0.3">
      <c r="A20" s="502">
        <v>14</v>
      </c>
      <c r="B20" s="505" t="s">
        <v>76</v>
      </c>
      <c r="C20" s="504" t="s">
        <v>77</v>
      </c>
      <c r="D20" s="503">
        <v>10981</v>
      </c>
      <c r="E20" s="503">
        <v>0</v>
      </c>
      <c r="F20" s="503">
        <v>0</v>
      </c>
    </row>
    <row r="21" spans="1:6" x14ac:dyDescent="0.3">
      <c r="A21" s="502">
        <v>15</v>
      </c>
      <c r="B21" s="505" t="s">
        <v>238</v>
      </c>
      <c r="C21" s="504" t="s">
        <v>239</v>
      </c>
      <c r="D21" s="503">
        <v>25258</v>
      </c>
      <c r="E21" s="503">
        <v>0</v>
      </c>
      <c r="F21" s="503">
        <v>0</v>
      </c>
    </row>
    <row r="22" spans="1:6" x14ac:dyDescent="0.3">
      <c r="A22" s="502">
        <v>16</v>
      </c>
      <c r="B22" s="505" t="s">
        <v>88</v>
      </c>
      <c r="C22" s="504" t="s">
        <v>89</v>
      </c>
      <c r="D22" s="503">
        <v>13066</v>
      </c>
      <c r="E22" s="503">
        <v>0</v>
      </c>
      <c r="F22" s="503">
        <v>0</v>
      </c>
    </row>
    <row r="23" spans="1:6" x14ac:dyDescent="0.3">
      <c r="A23" s="502">
        <v>17</v>
      </c>
      <c r="B23" s="505" t="s">
        <v>113</v>
      </c>
      <c r="C23" s="504" t="s">
        <v>114</v>
      </c>
      <c r="D23" s="503">
        <v>10202</v>
      </c>
      <c r="E23" s="503">
        <v>0</v>
      </c>
      <c r="F23" s="503">
        <v>0</v>
      </c>
    </row>
    <row r="24" spans="1:6" x14ac:dyDescent="0.3">
      <c r="A24" s="502">
        <v>18</v>
      </c>
      <c r="B24" s="505" t="s">
        <v>137</v>
      </c>
      <c r="C24" s="504" t="s">
        <v>138</v>
      </c>
      <c r="D24" s="503">
        <v>8967</v>
      </c>
      <c r="E24" s="503">
        <v>0</v>
      </c>
      <c r="F24" s="503">
        <v>0</v>
      </c>
    </row>
    <row r="25" spans="1:6" x14ac:dyDescent="0.3">
      <c r="A25" s="502">
        <v>19</v>
      </c>
      <c r="B25" s="505" t="s">
        <v>161</v>
      </c>
      <c r="C25" s="504" t="s">
        <v>162</v>
      </c>
      <c r="D25" s="503">
        <v>16165</v>
      </c>
      <c r="E25" s="503">
        <v>0</v>
      </c>
      <c r="F25" s="503">
        <v>0</v>
      </c>
    </row>
    <row r="26" spans="1:6" x14ac:dyDescent="0.3">
      <c r="A26" s="502">
        <v>20</v>
      </c>
      <c r="B26" s="505" t="s">
        <v>177</v>
      </c>
      <c r="C26" s="504" t="s">
        <v>178</v>
      </c>
      <c r="D26" s="503">
        <v>18692</v>
      </c>
      <c r="E26" s="503">
        <v>0</v>
      </c>
      <c r="F26" s="503">
        <v>0</v>
      </c>
    </row>
    <row r="27" spans="1:6" x14ac:dyDescent="0.3">
      <c r="A27" s="502">
        <v>21</v>
      </c>
      <c r="B27" s="505" t="s">
        <v>32</v>
      </c>
      <c r="C27" s="504" t="s">
        <v>33</v>
      </c>
      <c r="D27" s="503">
        <v>14900</v>
      </c>
      <c r="E27" s="503">
        <v>0</v>
      </c>
      <c r="F27" s="503">
        <v>0</v>
      </c>
    </row>
    <row r="28" spans="1:6" x14ac:dyDescent="0.3">
      <c r="A28" s="502">
        <v>22</v>
      </c>
      <c r="B28" s="505" t="s">
        <v>20</v>
      </c>
      <c r="C28" s="504" t="s">
        <v>21</v>
      </c>
      <c r="D28" s="503">
        <v>29529</v>
      </c>
      <c r="E28" s="503">
        <v>0</v>
      </c>
      <c r="F28" s="503">
        <v>0</v>
      </c>
    </row>
    <row r="29" spans="1:6" x14ac:dyDescent="0.3">
      <c r="A29" s="502">
        <v>23</v>
      </c>
      <c r="B29" s="505" t="s">
        <v>179</v>
      </c>
      <c r="C29" s="504" t="s">
        <v>180</v>
      </c>
      <c r="D29" s="503">
        <v>6173</v>
      </c>
      <c r="E29" s="503">
        <v>0</v>
      </c>
      <c r="F29" s="503">
        <v>0</v>
      </c>
    </row>
    <row r="30" spans="1:6" x14ac:dyDescent="0.3">
      <c r="A30" s="502">
        <v>24</v>
      </c>
      <c r="B30" s="505" t="s">
        <v>159</v>
      </c>
      <c r="C30" s="504" t="s">
        <v>160</v>
      </c>
      <c r="D30" s="503">
        <v>12303</v>
      </c>
      <c r="E30" s="503">
        <v>0</v>
      </c>
      <c r="F30" s="503">
        <v>0</v>
      </c>
    </row>
    <row r="31" spans="1:6" x14ac:dyDescent="0.3">
      <c r="A31" s="502">
        <v>25</v>
      </c>
      <c r="B31" s="505" t="s">
        <v>139</v>
      </c>
      <c r="C31" s="504" t="s">
        <v>140</v>
      </c>
      <c r="D31" s="503">
        <v>6766</v>
      </c>
      <c r="E31" s="503">
        <v>0</v>
      </c>
      <c r="F31" s="503">
        <v>0</v>
      </c>
    </row>
    <row r="32" spans="1:6" x14ac:dyDescent="0.3">
      <c r="A32" s="502">
        <v>26</v>
      </c>
      <c r="B32" s="505" t="s">
        <v>242</v>
      </c>
      <c r="C32" s="504" t="s">
        <v>243</v>
      </c>
      <c r="D32" s="503">
        <v>30961</v>
      </c>
      <c r="E32" s="503">
        <v>0</v>
      </c>
      <c r="F32" s="503">
        <v>0</v>
      </c>
    </row>
    <row r="33" spans="1:6" x14ac:dyDescent="0.3">
      <c r="A33" s="502">
        <v>27</v>
      </c>
      <c r="B33" s="505" t="s">
        <v>42</v>
      </c>
      <c r="C33" s="504" t="s">
        <v>43</v>
      </c>
      <c r="D33" s="503">
        <v>15726</v>
      </c>
      <c r="E33" s="503">
        <v>0</v>
      </c>
      <c r="F33" s="503">
        <v>0</v>
      </c>
    </row>
    <row r="34" spans="1:6" x14ac:dyDescent="0.3">
      <c r="A34" s="502">
        <v>28</v>
      </c>
      <c r="B34" s="505" t="s">
        <v>58</v>
      </c>
      <c r="C34" s="504" t="s">
        <v>59</v>
      </c>
      <c r="D34" s="503">
        <v>43358</v>
      </c>
      <c r="E34" s="503">
        <v>0</v>
      </c>
      <c r="F34" s="503">
        <v>0</v>
      </c>
    </row>
    <row r="35" spans="1:6" x14ac:dyDescent="0.3">
      <c r="A35" s="502">
        <v>29</v>
      </c>
      <c r="B35" s="505" t="s">
        <v>119</v>
      </c>
      <c r="C35" s="504" t="s">
        <v>120</v>
      </c>
      <c r="D35" s="503">
        <v>12135</v>
      </c>
      <c r="E35" s="503">
        <v>0</v>
      </c>
      <c r="F35" s="503">
        <v>0</v>
      </c>
    </row>
    <row r="36" spans="1:6" x14ac:dyDescent="0.3">
      <c r="A36" s="502">
        <v>30</v>
      </c>
      <c r="B36" s="505" t="s">
        <v>121</v>
      </c>
      <c r="C36" s="504" t="s">
        <v>122</v>
      </c>
      <c r="D36" s="503">
        <v>10698</v>
      </c>
      <c r="E36" s="503">
        <v>0</v>
      </c>
      <c r="F36" s="503">
        <v>0</v>
      </c>
    </row>
    <row r="37" spans="1:6" x14ac:dyDescent="0.3">
      <c r="A37" s="502">
        <v>31</v>
      </c>
      <c r="B37" s="505" t="s">
        <v>244</v>
      </c>
      <c r="C37" s="504" t="s">
        <v>245</v>
      </c>
      <c r="D37" s="503">
        <v>23396</v>
      </c>
      <c r="E37" s="503">
        <v>0</v>
      </c>
      <c r="F37" s="503">
        <v>0</v>
      </c>
    </row>
    <row r="38" spans="1:6" x14ac:dyDescent="0.3">
      <c r="A38" s="502">
        <v>32</v>
      </c>
      <c r="B38" s="505" t="s">
        <v>246</v>
      </c>
      <c r="C38" s="504" t="s">
        <v>247</v>
      </c>
      <c r="D38" s="503">
        <v>8138</v>
      </c>
      <c r="E38" s="503">
        <v>0</v>
      </c>
      <c r="F38" s="503">
        <v>0</v>
      </c>
    </row>
    <row r="39" spans="1:6" x14ac:dyDescent="0.3">
      <c r="A39" s="502">
        <v>33</v>
      </c>
      <c r="B39" s="505" t="s">
        <v>123</v>
      </c>
      <c r="C39" s="504" t="s">
        <v>124</v>
      </c>
      <c r="D39" s="503">
        <v>14178</v>
      </c>
      <c r="E39" s="503">
        <v>0</v>
      </c>
      <c r="F39" s="503">
        <v>0</v>
      </c>
    </row>
    <row r="40" spans="1:6" x14ac:dyDescent="0.3">
      <c r="A40" s="502">
        <v>34</v>
      </c>
      <c r="B40" s="505" t="s">
        <v>163</v>
      </c>
      <c r="C40" s="504" t="s">
        <v>164</v>
      </c>
      <c r="D40" s="503">
        <v>14529</v>
      </c>
      <c r="E40" s="503">
        <v>0</v>
      </c>
      <c r="F40" s="503">
        <v>0</v>
      </c>
    </row>
    <row r="41" spans="1:6" x14ac:dyDescent="0.3">
      <c r="A41" s="502">
        <v>35</v>
      </c>
      <c r="B41" s="505" t="s">
        <v>248</v>
      </c>
      <c r="C41" s="504" t="s">
        <v>249</v>
      </c>
      <c r="D41" s="503">
        <v>12688</v>
      </c>
      <c r="E41" s="503">
        <v>0</v>
      </c>
      <c r="F41" s="503">
        <v>0</v>
      </c>
    </row>
    <row r="42" spans="1:6" x14ac:dyDescent="0.3">
      <c r="A42" s="502">
        <v>36</v>
      </c>
      <c r="B42" s="505" t="s">
        <v>157</v>
      </c>
      <c r="C42" s="504" t="s">
        <v>158</v>
      </c>
      <c r="D42" s="503">
        <v>42101</v>
      </c>
      <c r="E42" s="503">
        <v>0</v>
      </c>
      <c r="F42" s="503">
        <v>0</v>
      </c>
    </row>
    <row r="43" spans="1:6" x14ac:dyDescent="0.3">
      <c r="A43" s="502">
        <v>37</v>
      </c>
      <c r="B43" s="505" t="s">
        <v>82</v>
      </c>
      <c r="C43" s="504" t="s">
        <v>83</v>
      </c>
      <c r="D43" s="503">
        <v>42017</v>
      </c>
      <c r="E43" s="503">
        <v>0</v>
      </c>
      <c r="F43" s="503">
        <v>0</v>
      </c>
    </row>
    <row r="44" spans="1:6" x14ac:dyDescent="0.3">
      <c r="A44" s="502">
        <v>38</v>
      </c>
      <c r="B44" s="505" t="s">
        <v>240</v>
      </c>
      <c r="C44" s="504" t="s">
        <v>241</v>
      </c>
      <c r="D44" s="503">
        <v>10701</v>
      </c>
      <c r="E44" s="503">
        <v>0</v>
      </c>
      <c r="F44" s="503">
        <v>0</v>
      </c>
    </row>
    <row r="45" spans="1:6" x14ac:dyDescent="0.3">
      <c r="A45" s="502">
        <v>39</v>
      </c>
      <c r="B45" s="505" t="s">
        <v>125</v>
      </c>
      <c r="C45" s="504" t="s">
        <v>126</v>
      </c>
      <c r="D45" s="503">
        <v>11009</v>
      </c>
      <c r="E45" s="503">
        <v>0</v>
      </c>
      <c r="F45" s="503">
        <v>0</v>
      </c>
    </row>
    <row r="46" spans="1:6" x14ac:dyDescent="0.3">
      <c r="A46" s="502">
        <v>40</v>
      </c>
      <c r="B46" s="505" t="s">
        <v>181</v>
      </c>
      <c r="C46" s="504" t="s">
        <v>182</v>
      </c>
      <c r="D46" s="503">
        <v>12474</v>
      </c>
      <c r="E46" s="503">
        <v>0</v>
      </c>
      <c r="F46" s="503">
        <v>0</v>
      </c>
    </row>
    <row r="47" spans="1:6" x14ac:dyDescent="0.3">
      <c r="A47" s="502">
        <v>41</v>
      </c>
      <c r="B47" s="505" t="s">
        <v>252</v>
      </c>
      <c r="C47" s="504" t="s">
        <v>253</v>
      </c>
      <c r="D47" s="503">
        <v>9386</v>
      </c>
      <c r="E47" s="503">
        <v>0</v>
      </c>
      <c r="F47" s="503">
        <v>0</v>
      </c>
    </row>
    <row r="48" spans="1:6" x14ac:dyDescent="0.3">
      <c r="A48" s="502">
        <v>42</v>
      </c>
      <c r="B48" s="505" t="s">
        <v>250</v>
      </c>
      <c r="C48" s="504" t="s">
        <v>251</v>
      </c>
      <c r="D48" s="503">
        <v>12207</v>
      </c>
      <c r="E48" s="503">
        <v>0</v>
      </c>
      <c r="F48" s="503">
        <v>0</v>
      </c>
    </row>
    <row r="49" spans="1:6" x14ac:dyDescent="0.3">
      <c r="A49" s="502">
        <v>43</v>
      </c>
      <c r="B49" s="505" t="s">
        <v>165</v>
      </c>
      <c r="C49" s="504" t="s">
        <v>166</v>
      </c>
      <c r="D49" s="503">
        <v>9137</v>
      </c>
      <c r="E49" s="503">
        <v>0</v>
      </c>
      <c r="F49" s="503">
        <v>0</v>
      </c>
    </row>
    <row r="50" spans="1:6" x14ac:dyDescent="0.3">
      <c r="A50" s="502">
        <v>44</v>
      </c>
      <c r="B50" s="505" t="s">
        <v>115</v>
      </c>
      <c r="C50" s="504" t="s">
        <v>116</v>
      </c>
      <c r="D50" s="503">
        <v>11431</v>
      </c>
      <c r="E50" s="503">
        <v>0</v>
      </c>
      <c r="F50" s="503">
        <v>0</v>
      </c>
    </row>
    <row r="51" spans="1:6" x14ac:dyDescent="0.3">
      <c r="A51" s="502">
        <v>45</v>
      </c>
      <c r="B51" s="505" t="s">
        <v>185</v>
      </c>
      <c r="C51" s="504" t="s">
        <v>186</v>
      </c>
      <c r="D51" s="503">
        <v>66720</v>
      </c>
      <c r="E51" s="503">
        <v>0</v>
      </c>
      <c r="F51" s="503">
        <v>0</v>
      </c>
    </row>
    <row r="52" spans="1:6" x14ac:dyDescent="0.3">
      <c r="A52" s="502">
        <v>46</v>
      </c>
      <c r="B52" s="505" t="s">
        <v>84</v>
      </c>
      <c r="C52" s="504" t="s">
        <v>85</v>
      </c>
      <c r="D52" s="503">
        <v>35695</v>
      </c>
      <c r="E52" s="503">
        <v>0</v>
      </c>
      <c r="F52" s="503">
        <v>0</v>
      </c>
    </row>
    <row r="53" spans="1:6" x14ac:dyDescent="0.3">
      <c r="A53" s="502">
        <v>47</v>
      </c>
      <c r="B53" s="505" t="s">
        <v>167</v>
      </c>
      <c r="C53" s="504" t="s">
        <v>168</v>
      </c>
      <c r="D53" s="503">
        <v>7220</v>
      </c>
      <c r="E53" s="503">
        <v>0</v>
      </c>
      <c r="F53" s="503">
        <v>0</v>
      </c>
    </row>
    <row r="54" spans="1:6" x14ac:dyDescent="0.3">
      <c r="A54" s="502">
        <v>48</v>
      </c>
      <c r="B54" s="505" t="s">
        <v>131</v>
      </c>
      <c r="C54" s="504" t="s">
        <v>132</v>
      </c>
      <c r="D54" s="503">
        <v>14569</v>
      </c>
      <c r="E54" s="503">
        <v>0</v>
      </c>
      <c r="F54" s="503">
        <v>0</v>
      </c>
    </row>
    <row r="55" spans="1:6" x14ac:dyDescent="0.3">
      <c r="A55" s="502">
        <v>49</v>
      </c>
      <c r="B55" s="505" t="s">
        <v>254</v>
      </c>
      <c r="C55" s="504" t="s">
        <v>255</v>
      </c>
      <c r="D55" s="503">
        <v>13784</v>
      </c>
      <c r="E55" s="503">
        <v>0</v>
      </c>
      <c r="F55" s="503">
        <v>0</v>
      </c>
    </row>
    <row r="56" spans="1:6" x14ac:dyDescent="0.3">
      <c r="A56" s="502">
        <v>50</v>
      </c>
      <c r="B56" s="505" t="s">
        <v>256</v>
      </c>
      <c r="C56" s="504" t="s">
        <v>257</v>
      </c>
      <c r="D56" s="503">
        <v>24146</v>
      </c>
      <c r="E56" s="503">
        <v>0</v>
      </c>
      <c r="F56" s="503">
        <v>0</v>
      </c>
    </row>
    <row r="57" spans="1:6" x14ac:dyDescent="0.3">
      <c r="A57" s="502">
        <v>51</v>
      </c>
      <c r="B57" s="505" t="s">
        <v>187</v>
      </c>
      <c r="C57" s="504" t="s">
        <v>188</v>
      </c>
      <c r="D57" s="503">
        <v>10290</v>
      </c>
      <c r="E57" s="503">
        <v>0</v>
      </c>
      <c r="F57" s="503">
        <v>0</v>
      </c>
    </row>
    <row r="58" spans="1:6" x14ac:dyDescent="0.3">
      <c r="A58" s="502">
        <v>52</v>
      </c>
      <c r="B58" s="505" t="s">
        <v>127</v>
      </c>
      <c r="C58" s="504" t="s">
        <v>128</v>
      </c>
      <c r="D58" s="503">
        <v>21948</v>
      </c>
      <c r="E58" s="503">
        <v>0</v>
      </c>
      <c r="F58" s="503">
        <v>0</v>
      </c>
    </row>
    <row r="59" spans="1:6" x14ac:dyDescent="0.3">
      <c r="A59" s="502">
        <v>53</v>
      </c>
      <c r="B59" s="505" t="s">
        <v>143</v>
      </c>
      <c r="C59" s="504" t="s">
        <v>144</v>
      </c>
      <c r="D59" s="503">
        <v>7190</v>
      </c>
      <c r="E59" s="503">
        <v>0</v>
      </c>
      <c r="F59" s="503">
        <v>0</v>
      </c>
    </row>
    <row r="60" spans="1:6" x14ac:dyDescent="0.3">
      <c r="A60" s="502">
        <v>54</v>
      </c>
      <c r="B60" s="505" t="s">
        <v>117</v>
      </c>
      <c r="C60" s="504" t="s">
        <v>118</v>
      </c>
      <c r="D60" s="503">
        <v>82900</v>
      </c>
      <c r="E60" s="503">
        <v>0</v>
      </c>
      <c r="F60" s="503">
        <v>0</v>
      </c>
    </row>
    <row r="61" spans="1:6" x14ac:dyDescent="0.3">
      <c r="A61" s="502">
        <v>55</v>
      </c>
      <c r="B61" s="505" t="s">
        <v>171</v>
      </c>
      <c r="C61" s="504" t="s">
        <v>172</v>
      </c>
      <c r="D61" s="503">
        <v>56368</v>
      </c>
      <c r="E61" s="503">
        <v>0</v>
      </c>
      <c r="F61" s="503">
        <v>0</v>
      </c>
    </row>
    <row r="62" spans="1:6" x14ac:dyDescent="0.3">
      <c r="A62" s="502">
        <v>56</v>
      </c>
      <c r="B62" s="505" t="s">
        <v>141</v>
      </c>
      <c r="C62" s="504" t="s">
        <v>142</v>
      </c>
      <c r="D62" s="503">
        <v>31378</v>
      </c>
      <c r="E62" s="503">
        <v>0</v>
      </c>
      <c r="F62" s="503">
        <v>0</v>
      </c>
    </row>
    <row r="63" spans="1:6" x14ac:dyDescent="0.3">
      <c r="A63" s="502">
        <v>57</v>
      </c>
      <c r="B63" s="505" t="s">
        <v>169</v>
      </c>
      <c r="C63" s="504" t="s">
        <v>598</v>
      </c>
      <c r="D63" s="503">
        <v>6689</v>
      </c>
      <c r="E63" s="503">
        <v>0</v>
      </c>
      <c r="F63" s="503">
        <v>0</v>
      </c>
    </row>
    <row r="64" spans="1:6" x14ac:dyDescent="0.3">
      <c r="A64" s="502">
        <v>58</v>
      </c>
      <c r="B64" s="505" t="s">
        <v>46</v>
      </c>
      <c r="C64" s="504" t="s">
        <v>47</v>
      </c>
      <c r="D64" s="503">
        <v>66616</v>
      </c>
      <c r="E64" s="503">
        <v>0</v>
      </c>
      <c r="F64" s="503">
        <v>0</v>
      </c>
    </row>
    <row r="65" spans="1:6" x14ac:dyDescent="0.3">
      <c r="A65" s="502">
        <v>59</v>
      </c>
      <c r="B65" s="505" t="s">
        <v>149</v>
      </c>
      <c r="C65" s="504" t="s">
        <v>150</v>
      </c>
      <c r="D65" s="503">
        <v>119864</v>
      </c>
      <c r="E65" s="503">
        <v>24378</v>
      </c>
      <c r="F65" s="503">
        <v>0</v>
      </c>
    </row>
    <row r="66" spans="1:6" x14ac:dyDescent="0.3">
      <c r="A66" s="502">
        <v>60</v>
      </c>
      <c r="B66" s="505" t="s">
        <v>151</v>
      </c>
      <c r="C66" s="504" t="s">
        <v>152</v>
      </c>
      <c r="D66" s="503">
        <v>27795</v>
      </c>
      <c r="E66" s="503">
        <v>14293</v>
      </c>
      <c r="F66" s="503">
        <v>0</v>
      </c>
    </row>
    <row r="67" spans="1:6" x14ac:dyDescent="0.3">
      <c r="A67" s="502">
        <v>61</v>
      </c>
      <c r="B67" s="505" t="s">
        <v>153</v>
      </c>
      <c r="C67" s="504" t="s">
        <v>154</v>
      </c>
      <c r="D67" s="503">
        <v>11000</v>
      </c>
      <c r="E67" s="503">
        <v>0</v>
      </c>
      <c r="F67" s="503">
        <v>0</v>
      </c>
    </row>
    <row r="68" spans="1:6" x14ac:dyDescent="0.3">
      <c r="A68" s="502">
        <v>62</v>
      </c>
      <c r="B68" s="505" t="s">
        <v>62</v>
      </c>
      <c r="C68" s="504" t="s">
        <v>200</v>
      </c>
      <c r="D68" s="503">
        <v>27789</v>
      </c>
      <c r="E68" s="503">
        <v>0</v>
      </c>
      <c r="F68" s="503">
        <v>0</v>
      </c>
    </row>
    <row r="69" spans="1:6" x14ac:dyDescent="0.3">
      <c r="A69" s="502">
        <v>63</v>
      </c>
      <c r="B69" s="505" t="s">
        <v>64</v>
      </c>
      <c r="C69" s="504" t="s">
        <v>201</v>
      </c>
      <c r="D69" s="503">
        <v>17008</v>
      </c>
      <c r="E69" s="503">
        <v>0</v>
      </c>
      <c r="F69" s="503">
        <v>0</v>
      </c>
    </row>
    <row r="70" spans="1:6" x14ac:dyDescent="0.3">
      <c r="A70" s="502">
        <v>64</v>
      </c>
      <c r="B70" s="505" t="s">
        <v>217</v>
      </c>
      <c r="C70" s="504" t="s">
        <v>218</v>
      </c>
      <c r="D70" s="503">
        <v>44511</v>
      </c>
      <c r="E70" s="503">
        <v>12020</v>
      </c>
      <c r="F70" s="503">
        <v>0</v>
      </c>
    </row>
    <row r="71" spans="1:6" x14ac:dyDescent="0.3">
      <c r="A71" s="502">
        <v>65</v>
      </c>
      <c r="B71" s="505" t="s">
        <v>66</v>
      </c>
      <c r="C71" s="504" t="s">
        <v>202</v>
      </c>
      <c r="D71" s="503">
        <v>37577</v>
      </c>
      <c r="E71" s="503">
        <v>0</v>
      </c>
      <c r="F71" s="503">
        <v>0</v>
      </c>
    </row>
    <row r="72" spans="1:6" x14ac:dyDescent="0.3">
      <c r="A72" s="502">
        <v>66</v>
      </c>
      <c r="B72" s="505" t="s">
        <v>44</v>
      </c>
      <c r="C72" s="504" t="s">
        <v>221</v>
      </c>
      <c r="D72" s="503">
        <v>18402</v>
      </c>
      <c r="E72" s="503">
        <v>0</v>
      </c>
      <c r="F72" s="503">
        <v>0</v>
      </c>
    </row>
    <row r="73" spans="1:6" x14ac:dyDescent="0.3">
      <c r="A73" s="502">
        <v>67</v>
      </c>
      <c r="B73" s="505" t="s">
        <v>52</v>
      </c>
      <c r="C73" s="504" t="s">
        <v>220</v>
      </c>
      <c r="D73" s="503">
        <v>67739</v>
      </c>
      <c r="E73" s="503">
        <v>25215</v>
      </c>
      <c r="F73" s="503">
        <v>13081</v>
      </c>
    </row>
    <row r="74" spans="1:6" x14ac:dyDescent="0.3">
      <c r="A74" s="502">
        <v>68</v>
      </c>
      <c r="B74" s="505" t="s">
        <v>54</v>
      </c>
      <c r="C74" s="504" t="s">
        <v>222</v>
      </c>
      <c r="D74" s="503">
        <v>48840</v>
      </c>
      <c r="E74" s="503">
        <v>0</v>
      </c>
      <c r="F74" s="503">
        <v>0</v>
      </c>
    </row>
    <row r="75" spans="1:6" x14ac:dyDescent="0.3">
      <c r="A75" s="502">
        <v>69</v>
      </c>
      <c r="B75" s="505" t="s">
        <v>48</v>
      </c>
      <c r="C75" s="504" t="s">
        <v>417</v>
      </c>
      <c r="D75" s="503">
        <v>39600</v>
      </c>
      <c r="E75" s="503">
        <v>0</v>
      </c>
      <c r="F75" s="503">
        <v>0</v>
      </c>
    </row>
    <row r="76" spans="1:6" x14ac:dyDescent="0.3">
      <c r="A76" s="502">
        <v>70</v>
      </c>
      <c r="B76" s="505" t="s">
        <v>50</v>
      </c>
      <c r="C76" s="504" t="s">
        <v>219</v>
      </c>
      <c r="D76" s="503">
        <v>72122</v>
      </c>
      <c r="E76" s="503">
        <v>20067</v>
      </c>
      <c r="F76" s="503">
        <v>0</v>
      </c>
    </row>
    <row r="77" spans="1:6" x14ac:dyDescent="0.3">
      <c r="A77" s="502">
        <v>71</v>
      </c>
      <c r="B77" s="505" t="s">
        <v>36</v>
      </c>
      <c r="C77" s="504" t="s">
        <v>37</v>
      </c>
      <c r="D77" s="503">
        <v>28388</v>
      </c>
      <c r="E77" s="503">
        <v>0</v>
      </c>
      <c r="F77" s="503">
        <v>0</v>
      </c>
    </row>
    <row r="78" spans="1:6" x14ac:dyDescent="0.3">
      <c r="A78" s="502">
        <v>72</v>
      </c>
      <c r="B78" s="505" t="s">
        <v>22</v>
      </c>
      <c r="C78" s="504" t="s">
        <v>23</v>
      </c>
      <c r="D78" s="503">
        <v>9789</v>
      </c>
      <c r="E78" s="503">
        <v>0</v>
      </c>
      <c r="F78" s="503">
        <v>0</v>
      </c>
    </row>
    <row r="79" spans="1:6" x14ac:dyDescent="0.3">
      <c r="A79" s="502">
        <v>73</v>
      </c>
      <c r="B79" s="505" t="s">
        <v>24</v>
      </c>
      <c r="C79" s="504" t="s">
        <v>25</v>
      </c>
      <c r="D79" s="503">
        <v>7691</v>
      </c>
      <c r="E79" s="503">
        <v>0</v>
      </c>
      <c r="F79" s="503">
        <v>0</v>
      </c>
    </row>
    <row r="80" spans="1:6" x14ac:dyDescent="0.3">
      <c r="A80" s="502">
        <v>74</v>
      </c>
      <c r="B80" s="505" t="s">
        <v>193</v>
      </c>
      <c r="C80" s="504" t="s">
        <v>597</v>
      </c>
      <c r="D80" s="503">
        <v>26753</v>
      </c>
      <c r="E80" s="503">
        <v>15855</v>
      </c>
      <c r="F80" s="503">
        <v>0</v>
      </c>
    </row>
    <row r="81" spans="1:12" x14ac:dyDescent="0.3">
      <c r="A81" s="502">
        <v>75</v>
      </c>
      <c r="B81" s="505" t="s">
        <v>26</v>
      </c>
      <c r="C81" s="504" t="s">
        <v>27</v>
      </c>
      <c r="D81" s="503">
        <v>29803</v>
      </c>
      <c r="E81" s="503">
        <v>15812</v>
      </c>
      <c r="F81" s="503">
        <v>0</v>
      </c>
    </row>
    <row r="82" spans="1:12" x14ac:dyDescent="0.3">
      <c r="A82" s="502">
        <v>76</v>
      </c>
      <c r="B82" s="505" t="s">
        <v>28</v>
      </c>
      <c r="C82" s="504" t="s">
        <v>29</v>
      </c>
      <c r="D82" s="503">
        <v>8484</v>
      </c>
      <c r="E82" s="503">
        <v>0</v>
      </c>
      <c r="F82" s="503">
        <v>0</v>
      </c>
    </row>
    <row r="83" spans="1:12" ht="22.5" x14ac:dyDescent="0.3">
      <c r="A83" s="502">
        <v>77</v>
      </c>
      <c r="B83" s="505" t="s">
        <v>198</v>
      </c>
      <c r="C83" s="504" t="s">
        <v>596</v>
      </c>
      <c r="D83" s="503">
        <v>9725</v>
      </c>
      <c r="E83" s="503">
        <v>0</v>
      </c>
      <c r="F83" s="503">
        <v>0</v>
      </c>
    </row>
    <row r="84" spans="1:12" x14ac:dyDescent="0.3">
      <c r="A84" s="502">
        <v>78</v>
      </c>
      <c r="B84" s="505" t="s">
        <v>205</v>
      </c>
      <c r="C84" s="504" t="s">
        <v>206</v>
      </c>
      <c r="D84" s="503">
        <v>23001</v>
      </c>
      <c r="E84" s="503">
        <v>0</v>
      </c>
      <c r="F84" s="503">
        <v>0</v>
      </c>
    </row>
    <row r="85" spans="1:12" x14ac:dyDescent="0.3">
      <c r="A85" s="502">
        <v>79</v>
      </c>
      <c r="B85" s="505" t="s">
        <v>235</v>
      </c>
      <c r="C85" s="504" t="s">
        <v>595</v>
      </c>
      <c r="D85" s="503">
        <v>2756</v>
      </c>
      <c r="E85" s="503">
        <v>0</v>
      </c>
      <c r="F85" s="503">
        <v>0</v>
      </c>
    </row>
    <row r="86" spans="1:12" x14ac:dyDescent="0.3">
      <c r="A86" s="502">
        <v>80</v>
      </c>
      <c r="B86" s="505" t="s">
        <v>74</v>
      </c>
      <c r="C86" s="504" t="s">
        <v>594</v>
      </c>
      <c r="D86" s="503">
        <v>10809</v>
      </c>
      <c r="E86" s="503">
        <v>0</v>
      </c>
      <c r="F86" s="503">
        <v>0</v>
      </c>
    </row>
    <row r="87" spans="1:12" x14ac:dyDescent="0.3">
      <c r="A87" s="1146">
        <v>81</v>
      </c>
      <c r="B87" s="1147" t="s">
        <v>228</v>
      </c>
      <c r="C87" s="504" t="s">
        <v>593</v>
      </c>
      <c r="D87" s="503">
        <v>16789</v>
      </c>
      <c r="E87" s="503">
        <v>0</v>
      </c>
      <c r="F87" s="503">
        <v>13358</v>
      </c>
    </row>
    <row r="88" spans="1:12" ht="22.5" x14ac:dyDescent="0.3">
      <c r="A88" s="1146"/>
      <c r="B88" s="1147"/>
      <c r="C88" s="504" t="s">
        <v>592</v>
      </c>
      <c r="D88" s="503">
        <v>3431</v>
      </c>
      <c r="E88" s="503">
        <v>0</v>
      </c>
      <c r="F88" s="503">
        <v>0</v>
      </c>
    </row>
    <row r="89" spans="1:12" ht="22.5" x14ac:dyDescent="0.3">
      <c r="A89" s="1146"/>
      <c r="B89" s="1147"/>
      <c r="C89" s="504" t="s">
        <v>591</v>
      </c>
      <c r="D89" s="503">
        <v>13358</v>
      </c>
      <c r="E89" s="503">
        <v>0</v>
      </c>
      <c r="F89" s="503">
        <v>13358</v>
      </c>
    </row>
    <row r="90" spans="1:12" x14ac:dyDescent="0.3">
      <c r="A90" s="502">
        <v>82</v>
      </c>
      <c r="B90" s="505" t="s">
        <v>34</v>
      </c>
      <c r="C90" s="504" t="s">
        <v>35</v>
      </c>
      <c r="D90" s="503">
        <v>29459</v>
      </c>
      <c r="E90" s="503">
        <v>25583</v>
      </c>
      <c r="F90" s="503">
        <v>0</v>
      </c>
    </row>
    <row r="91" spans="1:12" x14ac:dyDescent="0.3">
      <c r="A91" s="502">
        <v>83</v>
      </c>
      <c r="B91" s="505" t="s">
        <v>56</v>
      </c>
      <c r="C91" s="504" t="s">
        <v>306</v>
      </c>
      <c r="D91" s="503">
        <v>64548</v>
      </c>
      <c r="E91" s="503">
        <v>27828</v>
      </c>
      <c r="F91" s="503">
        <v>0</v>
      </c>
      <c r="J91" s="499"/>
      <c r="K91" s="499"/>
      <c r="L91" s="499"/>
    </row>
    <row r="92" spans="1:12" x14ac:dyDescent="0.3">
      <c r="A92" s="502">
        <v>84</v>
      </c>
      <c r="B92" s="505" t="s">
        <v>60</v>
      </c>
      <c r="C92" s="504" t="s">
        <v>305</v>
      </c>
      <c r="D92" s="503">
        <v>51239</v>
      </c>
      <c r="E92" s="503">
        <v>0</v>
      </c>
      <c r="F92" s="503">
        <v>0</v>
      </c>
    </row>
    <row r="93" spans="1:12" x14ac:dyDescent="0.3">
      <c r="A93" s="502">
        <v>85</v>
      </c>
      <c r="B93" s="505" t="s">
        <v>307</v>
      </c>
      <c r="C93" s="504" t="s">
        <v>590</v>
      </c>
      <c r="D93" s="503">
        <v>4000</v>
      </c>
      <c r="E93" s="503">
        <v>0</v>
      </c>
      <c r="F93" s="503">
        <v>0</v>
      </c>
    </row>
    <row r="94" spans="1:12" x14ac:dyDescent="0.3">
      <c r="A94" s="502">
        <v>86</v>
      </c>
      <c r="B94" s="505" t="s">
        <v>72</v>
      </c>
      <c r="C94" s="504" t="s">
        <v>73</v>
      </c>
      <c r="D94" s="503">
        <v>500</v>
      </c>
      <c r="E94" s="503">
        <v>0</v>
      </c>
      <c r="F94" s="503">
        <v>0</v>
      </c>
    </row>
    <row r="95" spans="1:12" x14ac:dyDescent="0.3">
      <c r="A95" s="502"/>
      <c r="B95" s="502"/>
      <c r="C95" s="504" t="s">
        <v>105</v>
      </c>
      <c r="D95" s="503">
        <v>10000</v>
      </c>
      <c r="E95" s="503"/>
      <c r="F95" s="503"/>
    </row>
    <row r="96" spans="1:12" x14ac:dyDescent="0.3">
      <c r="A96" s="502"/>
      <c r="B96" s="502"/>
      <c r="C96" s="501" t="s">
        <v>550</v>
      </c>
      <c r="D96" s="500">
        <f>SUM(D7:D95)-D87</f>
        <v>2100132</v>
      </c>
      <c r="E96" s="500">
        <f>SUM(E7:E95)-E87</f>
        <v>181051</v>
      </c>
      <c r="F96" s="500">
        <f>SUM(F7:F95)-F87</f>
        <v>26439</v>
      </c>
    </row>
    <row r="98" spans="4:4" x14ac:dyDescent="0.3">
      <c r="D98" s="499"/>
    </row>
  </sheetData>
  <mergeCells count="8">
    <mergeCell ref="A1:F2"/>
    <mergeCell ref="A87:A89"/>
    <mergeCell ref="B87:B89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8"/>
  <sheetViews>
    <sheetView zoomScale="93" zoomScaleNormal="93" workbookViewId="0">
      <pane xSplit="3" ySplit="7" topLeftCell="D99" activePane="bottomRight" state="frozen"/>
      <selection pane="topRight" activeCell="D1" sqref="D1"/>
      <selection pane="bottomLeft" activeCell="A8" sqref="A8"/>
      <selection pane="bottomRight" activeCell="N122" sqref="N122"/>
    </sheetView>
  </sheetViews>
  <sheetFormatPr defaultRowHeight="12" x14ac:dyDescent="0.25"/>
  <cols>
    <col min="1" max="1" width="4.7109375" style="804" customWidth="1"/>
    <col min="2" max="2" width="9.28515625" style="804" customWidth="1"/>
    <col min="3" max="3" width="31.7109375" style="805" bestFit="1" customWidth="1"/>
    <col min="4" max="4" width="12.85546875" style="807" customWidth="1"/>
    <col min="5" max="7" width="10.5703125" style="807" customWidth="1"/>
    <col min="8" max="9" width="13.28515625" style="807" customWidth="1"/>
    <col min="10" max="10" width="12" style="807" customWidth="1"/>
    <col min="11" max="11" width="12.42578125" style="807" customWidth="1"/>
    <col min="12" max="14" width="11.7109375" style="807" customWidth="1"/>
    <col min="15" max="15" width="13.28515625" style="807" customWidth="1"/>
    <col min="16" max="16" width="11.7109375" style="807" customWidth="1"/>
    <col min="17" max="17" width="9.140625" style="807"/>
    <col min="18" max="18" width="10.42578125" style="807" customWidth="1"/>
    <col min="19" max="16384" width="9.140625" style="807"/>
  </cols>
  <sheetData>
    <row r="1" spans="1:20" x14ac:dyDescent="0.25">
      <c r="D1" s="806"/>
      <c r="E1" s="806"/>
      <c r="F1" s="806"/>
      <c r="G1" s="806"/>
      <c r="H1" s="806"/>
      <c r="O1" s="806"/>
      <c r="P1" s="806"/>
    </row>
    <row r="2" spans="1:20" ht="23.25" customHeight="1" x14ac:dyDescent="0.25">
      <c r="A2" s="1162" t="s">
        <v>92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</row>
    <row r="3" spans="1:20" x14ac:dyDescent="0.25">
      <c r="C3" s="808"/>
      <c r="D3" s="806"/>
      <c r="E3" s="806"/>
    </row>
    <row r="4" spans="1:20" s="809" customFormat="1" ht="15.75" customHeight="1" x14ac:dyDescent="0.25">
      <c r="A4" s="1163" t="s">
        <v>0</v>
      </c>
      <c r="B4" s="1163" t="s">
        <v>1</v>
      </c>
      <c r="C4" s="1164" t="s">
        <v>93</v>
      </c>
      <c r="D4" s="1156" t="s">
        <v>94</v>
      </c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6"/>
      <c r="P4" s="1156"/>
    </row>
    <row r="5" spans="1:20" ht="30.75" customHeight="1" x14ac:dyDescent="0.25">
      <c r="A5" s="1163"/>
      <c r="B5" s="1163"/>
      <c r="C5" s="1164"/>
      <c r="D5" s="1156" t="s">
        <v>95</v>
      </c>
      <c r="E5" s="1156" t="s">
        <v>96</v>
      </c>
      <c r="F5" s="1156" t="s">
        <v>97</v>
      </c>
      <c r="G5" s="1159" t="s">
        <v>98</v>
      </c>
      <c r="H5" s="1160"/>
      <c r="I5" s="1160"/>
      <c r="J5" s="1161"/>
      <c r="K5" s="1156" t="s">
        <v>99</v>
      </c>
      <c r="L5" s="1156" t="s">
        <v>100</v>
      </c>
      <c r="M5" s="1156"/>
      <c r="N5" s="1156"/>
      <c r="O5" s="1156"/>
      <c r="P5" s="1156"/>
    </row>
    <row r="6" spans="1:20" ht="43.5" customHeight="1" x14ac:dyDescent="0.25">
      <c r="A6" s="1163"/>
      <c r="B6" s="1163"/>
      <c r="C6" s="1164"/>
      <c r="D6" s="1156"/>
      <c r="E6" s="1156"/>
      <c r="F6" s="1156"/>
      <c r="G6" s="1157" t="s">
        <v>101</v>
      </c>
      <c r="H6" s="1159" t="s">
        <v>358</v>
      </c>
      <c r="I6" s="1160"/>
      <c r="J6" s="1161"/>
      <c r="K6" s="1156"/>
      <c r="L6" s="1156" t="s">
        <v>101</v>
      </c>
      <c r="M6" s="1159" t="s">
        <v>102</v>
      </c>
      <c r="N6" s="1160"/>
      <c r="O6" s="1156" t="s">
        <v>103</v>
      </c>
      <c r="P6" s="1156"/>
    </row>
    <row r="7" spans="1:20" ht="49.5" customHeight="1" x14ac:dyDescent="0.25">
      <c r="A7" s="1163"/>
      <c r="B7" s="1163"/>
      <c r="C7" s="1164"/>
      <c r="D7" s="1156"/>
      <c r="E7" s="1156"/>
      <c r="F7" s="1156"/>
      <c r="G7" s="1158"/>
      <c r="H7" s="836" t="s">
        <v>359</v>
      </c>
      <c r="I7" s="836" t="s">
        <v>360</v>
      </c>
      <c r="J7" s="836" t="s">
        <v>104</v>
      </c>
      <c r="K7" s="1156"/>
      <c r="L7" s="1156"/>
      <c r="M7" s="836" t="s">
        <v>104</v>
      </c>
      <c r="N7" s="836" t="s">
        <v>359</v>
      </c>
      <c r="O7" s="836" t="s">
        <v>360</v>
      </c>
      <c r="P7" s="836" t="s">
        <v>359</v>
      </c>
    </row>
    <row r="8" spans="1:20" s="809" customFormat="1" x14ac:dyDescent="0.25">
      <c r="A8" s="1149" t="s">
        <v>3</v>
      </c>
      <c r="B8" s="1149"/>
      <c r="C8" s="1149"/>
      <c r="D8" s="837">
        <f>D11+D10+D9</f>
        <v>6952603</v>
      </c>
      <c r="E8" s="837">
        <f t="shared" ref="E8:P8" si="0">E11+E10+E9</f>
        <v>15491</v>
      </c>
      <c r="F8" s="837">
        <f t="shared" si="0"/>
        <v>65234</v>
      </c>
      <c r="G8" s="837">
        <f t="shared" si="0"/>
        <v>200392</v>
      </c>
      <c r="H8" s="837">
        <f t="shared" si="0"/>
        <v>193922</v>
      </c>
      <c r="I8" s="837">
        <f t="shared" si="0"/>
        <v>5861</v>
      </c>
      <c r="J8" s="837">
        <f t="shared" si="0"/>
        <v>609</v>
      </c>
      <c r="K8" s="837">
        <f t="shared" si="0"/>
        <v>42538</v>
      </c>
      <c r="L8" s="837">
        <f t="shared" si="0"/>
        <v>6628948</v>
      </c>
      <c r="M8" s="837">
        <f t="shared" si="0"/>
        <v>51712</v>
      </c>
      <c r="N8" s="837">
        <f t="shared" si="0"/>
        <v>956846</v>
      </c>
      <c r="O8" s="837">
        <f t="shared" si="0"/>
        <v>1064078</v>
      </c>
      <c r="P8" s="837">
        <f t="shared" si="0"/>
        <v>4556312</v>
      </c>
      <c r="R8" s="810"/>
    </row>
    <row r="9" spans="1:20" s="814" customFormat="1" ht="11.25" customHeight="1" x14ac:dyDescent="0.25">
      <c r="A9" s="811"/>
      <c r="B9" s="811"/>
      <c r="C9" s="812" t="s">
        <v>105</v>
      </c>
      <c r="D9" s="813">
        <f>E9+F9+G9+K9+L9</f>
        <v>7000</v>
      </c>
      <c r="E9" s="813"/>
      <c r="F9" s="813"/>
      <c r="G9" s="813">
        <f>H9+I9+J9</f>
        <v>7000</v>
      </c>
      <c r="H9" s="813">
        <f>7000</f>
        <v>7000</v>
      </c>
      <c r="I9" s="813"/>
      <c r="J9" s="813"/>
      <c r="K9" s="813"/>
      <c r="L9" s="813"/>
      <c r="M9" s="813"/>
      <c r="N9" s="813"/>
      <c r="O9" s="813"/>
      <c r="P9" s="813"/>
      <c r="R9" s="810"/>
    </row>
    <row r="10" spans="1:20" s="814" customFormat="1" ht="11.25" customHeight="1" x14ac:dyDescent="0.25">
      <c r="A10" s="811"/>
      <c r="B10" s="811"/>
      <c r="C10" s="812" t="s">
        <v>106</v>
      </c>
      <c r="D10" s="813">
        <f t="shared" ref="D10:D73" si="1">E10+F10+G10+K10+L10</f>
        <v>2338</v>
      </c>
      <c r="E10" s="813"/>
      <c r="F10" s="813"/>
      <c r="G10" s="813">
        <f t="shared" ref="G10" si="2">H10+I10+J10</f>
        <v>2338</v>
      </c>
      <c r="H10" s="813">
        <f>1560+370+408</f>
        <v>2338</v>
      </c>
      <c r="I10" s="813"/>
      <c r="J10" s="813"/>
      <c r="K10" s="813"/>
      <c r="L10" s="813"/>
      <c r="M10" s="813"/>
      <c r="N10" s="813"/>
      <c r="O10" s="813"/>
      <c r="P10" s="813"/>
      <c r="R10" s="810"/>
    </row>
    <row r="11" spans="1:20" s="809" customFormat="1" x14ac:dyDescent="0.25">
      <c r="A11" s="1149" t="s">
        <v>108</v>
      </c>
      <c r="B11" s="1149"/>
      <c r="C11" s="1149"/>
      <c r="D11" s="837">
        <f t="shared" ref="D11:P11" si="3">SUM(D12:D117)-D83</f>
        <v>6943265</v>
      </c>
      <c r="E11" s="837">
        <f t="shared" si="3"/>
        <v>15491</v>
      </c>
      <c r="F11" s="837">
        <f t="shared" si="3"/>
        <v>65234</v>
      </c>
      <c r="G11" s="837">
        <f t="shared" si="3"/>
        <v>191054</v>
      </c>
      <c r="H11" s="837">
        <f t="shared" si="3"/>
        <v>184584</v>
      </c>
      <c r="I11" s="837">
        <f t="shared" si="3"/>
        <v>5861</v>
      </c>
      <c r="J11" s="837">
        <f t="shared" si="3"/>
        <v>609</v>
      </c>
      <c r="K11" s="837">
        <f t="shared" si="3"/>
        <v>42538</v>
      </c>
      <c r="L11" s="837">
        <f t="shared" si="3"/>
        <v>6628948</v>
      </c>
      <c r="M11" s="837">
        <f t="shared" si="3"/>
        <v>51712</v>
      </c>
      <c r="N11" s="837">
        <f t="shared" si="3"/>
        <v>956846</v>
      </c>
      <c r="O11" s="837">
        <f t="shared" si="3"/>
        <v>1064078</v>
      </c>
      <c r="P11" s="837">
        <f t="shared" si="3"/>
        <v>4556312</v>
      </c>
      <c r="R11" s="810"/>
      <c r="S11" s="810"/>
      <c r="T11" s="810"/>
    </row>
    <row r="12" spans="1:20" s="817" customFormat="1" ht="12" customHeight="1" x14ac:dyDescent="0.25">
      <c r="A12" s="815">
        <v>1</v>
      </c>
      <c r="B12" s="724" t="s">
        <v>109</v>
      </c>
      <c r="C12" s="725" t="s">
        <v>110</v>
      </c>
      <c r="D12" s="813">
        <f t="shared" si="1"/>
        <v>30653</v>
      </c>
      <c r="E12" s="813"/>
      <c r="F12" s="813">
        <v>0</v>
      </c>
      <c r="G12" s="813">
        <f>H12+I12+J12</f>
        <v>0</v>
      </c>
      <c r="H12" s="816">
        <v>0</v>
      </c>
      <c r="I12" s="816">
        <v>0</v>
      </c>
      <c r="J12" s="816"/>
      <c r="K12" s="816">
        <v>0</v>
      </c>
      <c r="L12" s="816">
        <f>M12+N12+O12+P12</f>
        <v>30653</v>
      </c>
      <c r="M12" s="816">
        <v>0</v>
      </c>
      <c r="N12" s="816">
        <v>4915</v>
      </c>
      <c r="O12" s="816">
        <v>3450</v>
      </c>
      <c r="P12" s="816">
        <v>22288</v>
      </c>
      <c r="R12" s="810"/>
    </row>
    <row r="13" spans="1:20" s="817" customFormat="1" x14ac:dyDescent="0.25">
      <c r="A13" s="815">
        <v>2</v>
      </c>
      <c r="B13" s="818" t="s">
        <v>111</v>
      </c>
      <c r="C13" s="725" t="s">
        <v>112</v>
      </c>
      <c r="D13" s="813">
        <f t="shared" si="1"/>
        <v>30877</v>
      </c>
      <c r="E13" s="813"/>
      <c r="F13" s="813">
        <v>0</v>
      </c>
      <c r="G13" s="813">
        <f t="shared" ref="G13:G76" si="4">H13+I13+J13</f>
        <v>0</v>
      </c>
      <c r="H13" s="816">
        <v>0</v>
      </c>
      <c r="I13" s="816">
        <v>0</v>
      </c>
      <c r="J13" s="816"/>
      <c r="K13" s="816">
        <v>0</v>
      </c>
      <c r="L13" s="816">
        <f t="shared" ref="L13:L76" si="5">M13+N13+O13+P13</f>
        <v>30877</v>
      </c>
      <c r="M13" s="816"/>
      <c r="N13" s="816">
        <v>2490</v>
      </c>
      <c r="O13" s="816">
        <v>7057</v>
      </c>
      <c r="P13" s="816">
        <v>21330</v>
      </c>
      <c r="R13" s="810"/>
    </row>
    <row r="14" spans="1:20" s="821" customFormat="1" x14ac:dyDescent="0.25">
      <c r="A14" s="815">
        <v>3</v>
      </c>
      <c r="B14" s="819" t="s">
        <v>80</v>
      </c>
      <c r="C14" s="725" t="s">
        <v>81</v>
      </c>
      <c r="D14" s="813">
        <f t="shared" si="1"/>
        <v>99498</v>
      </c>
      <c r="E14" s="813"/>
      <c r="F14" s="813">
        <v>3646</v>
      </c>
      <c r="G14" s="813">
        <f t="shared" si="4"/>
        <v>0</v>
      </c>
      <c r="H14" s="816">
        <v>0</v>
      </c>
      <c r="I14" s="816">
        <v>0</v>
      </c>
      <c r="J14" s="816"/>
      <c r="K14" s="816">
        <v>0</v>
      </c>
      <c r="L14" s="816">
        <f t="shared" si="5"/>
        <v>95852</v>
      </c>
      <c r="M14" s="816">
        <v>1196</v>
      </c>
      <c r="N14" s="816">
        <v>12942</v>
      </c>
      <c r="O14" s="816">
        <f>22950-1196</f>
        <v>21754</v>
      </c>
      <c r="P14" s="816">
        <v>59960</v>
      </c>
      <c r="Q14" s="820"/>
      <c r="R14" s="810"/>
    </row>
    <row r="15" spans="1:20" s="817" customFormat="1" ht="14.25" customHeight="1" x14ac:dyDescent="0.25">
      <c r="A15" s="815">
        <v>4</v>
      </c>
      <c r="B15" s="724" t="s">
        <v>113</v>
      </c>
      <c r="C15" s="725" t="s">
        <v>114</v>
      </c>
      <c r="D15" s="813">
        <f t="shared" si="1"/>
        <v>32909</v>
      </c>
      <c r="E15" s="813"/>
      <c r="F15" s="813">
        <v>0</v>
      </c>
      <c r="G15" s="813">
        <f t="shared" si="4"/>
        <v>0</v>
      </c>
      <c r="H15" s="816">
        <v>0</v>
      </c>
      <c r="I15" s="816">
        <v>0</v>
      </c>
      <c r="J15" s="816"/>
      <c r="K15" s="816">
        <v>0</v>
      </c>
      <c r="L15" s="816">
        <f t="shared" si="5"/>
        <v>32909</v>
      </c>
      <c r="M15" s="816"/>
      <c r="N15" s="816">
        <v>4392</v>
      </c>
      <c r="O15" s="816">
        <v>4759</v>
      </c>
      <c r="P15" s="816">
        <v>23758</v>
      </c>
      <c r="R15" s="810"/>
    </row>
    <row r="16" spans="1:20" s="817" customFormat="1" x14ac:dyDescent="0.25">
      <c r="A16" s="815">
        <v>5</v>
      </c>
      <c r="B16" s="724" t="s">
        <v>115</v>
      </c>
      <c r="C16" s="725" t="s">
        <v>116</v>
      </c>
      <c r="D16" s="813">
        <f t="shared" si="1"/>
        <v>36909</v>
      </c>
      <c r="E16" s="813"/>
      <c r="F16" s="813">
        <v>0</v>
      </c>
      <c r="G16" s="813">
        <f t="shared" si="4"/>
        <v>0</v>
      </c>
      <c r="H16" s="816">
        <v>0</v>
      </c>
      <c r="I16" s="816">
        <v>0</v>
      </c>
      <c r="J16" s="816"/>
      <c r="K16" s="816">
        <v>0</v>
      </c>
      <c r="L16" s="816">
        <f t="shared" si="5"/>
        <v>36909</v>
      </c>
      <c r="M16" s="816"/>
      <c r="N16" s="816">
        <v>1830</v>
      </c>
      <c r="O16" s="816">
        <v>8300</v>
      </c>
      <c r="P16" s="816">
        <v>26779</v>
      </c>
      <c r="R16" s="810"/>
    </row>
    <row r="17" spans="1:18" s="821" customFormat="1" x14ac:dyDescent="0.25">
      <c r="A17" s="815">
        <v>6</v>
      </c>
      <c r="B17" s="819" t="s">
        <v>117</v>
      </c>
      <c r="C17" s="725" t="s">
        <v>118</v>
      </c>
      <c r="D17" s="813">
        <f t="shared" si="1"/>
        <v>274169</v>
      </c>
      <c r="E17" s="813"/>
      <c r="F17" s="813">
        <v>6341</v>
      </c>
      <c r="G17" s="813">
        <f t="shared" si="4"/>
        <v>0</v>
      </c>
      <c r="H17" s="816">
        <v>0</v>
      </c>
      <c r="I17" s="816">
        <v>0</v>
      </c>
      <c r="J17" s="816"/>
      <c r="K17" s="816">
        <v>0</v>
      </c>
      <c r="L17" s="816">
        <f t="shared" si="5"/>
        <v>267828</v>
      </c>
      <c r="M17" s="816">
        <v>620</v>
      </c>
      <c r="N17" s="816">
        <v>33754</v>
      </c>
      <c r="O17" s="816">
        <f>36224-620</f>
        <v>35604</v>
      </c>
      <c r="P17" s="816">
        <v>197850</v>
      </c>
      <c r="R17" s="810"/>
    </row>
    <row r="18" spans="1:18" s="817" customFormat="1" x14ac:dyDescent="0.25">
      <c r="A18" s="815">
        <v>7</v>
      </c>
      <c r="B18" s="724" t="s">
        <v>20</v>
      </c>
      <c r="C18" s="725" t="s">
        <v>21</v>
      </c>
      <c r="D18" s="813">
        <f t="shared" si="1"/>
        <v>95353</v>
      </c>
      <c r="E18" s="813"/>
      <c r="F18" s="813">
        <v>0</v>
      </c>
      <c r="G18" s="813">
        <f t="shared" si="4"/>
        <v>0</v>
      </c>
      <c r="H18" s="816">
        <v>0</v>
      </c>
      <c r="I18" s="816">
        <v>0</v>
      </c>
      <c r="J18" s="816"/>
      <c r="K18" s="816">
        <v>0</v>
      </c>
      <c r="L18" s="816">
        <f t="shared" si="5"/>
        <v>95353</v>
      </c>
      <c r="M18" s="816">
        <v>236</v>
      </c>
      <c r="N18" s="816">
        <v>10937</v>
      </c>
      <c r="O18" s="816">
        <f>22241-236</f>
        <v>22005</v>
      </c>
      <c r="P18" s="816">
        <v>62175</v>
      </c>
      <c r="R18" s="810"/>
    </row>
    <row r="19" spans="1:18" s="817" customFormat="1" x14ac:dyDescent="0.25">
      <c r="A19" s="815">
        <v>8</v>
      </c>
      <c r="B19" s="819" t="s">
        <v>119</v>
      </c>
      <c r="C19" s="725" t="s">
        <v>120</v>
      </c>
      <c r="D19" s="813">
        <f t="shared" si="1"/>
        <v>39180</v>
      </c>
      <c r="E19" s="813"/>
      <c r="F19" s="813">
        <v>0</v>
      </c>
      <c r="G19" s="813">
        <f t="shared" si="4"/>
        <v>0</v>
      </c>
      <c r="H19" s="816">
        <v>0</v>
      </c>
      <c r="I19" s="816">
        <v>0</v>
      </c>
      <c r="J19" s="816"/>
      <c r="K19" s="816">
        <v>0</v>
      </c>
      <c r="L19" s="816">
        <f t="shared" si="5"/>
        <v>39180</v>
      </c>
      <c r="M19" s="816"/>
      <c r="N19" s="816">
        <v>3246</v>
      </c>
      <c r="O19" s="816">
        <v>7669</v>
      </c>
      <c r="P19" s="816">
        <v>28265</v>
      </c>
      <c r="R19" s="810"/>
    </row>
    <row r="20" spans="1:18" s="817" customFormat="1" x14ac:dyDescent="0.25">
      <c r="A20" s="815">
        <v>9</v>
      </c>
      <c r="B20" s="819" t="s">
        <v>121</v>
      </c>
      <c r="C20" s="725" t="s">
        <v>122</v>
      </c>
      <c r="D20" s="813">
        <f t="shared" si="1"/>
        <v>34534</v>
      </c>
      <c r="E20" s="813"/>
      <c r="F20" s="813">
        <v>0</v>
      </c>
      <c r="G20" s="813">
        <f t="shared" si="4"/>
        <v>0</v>
      </c>
      <c r="H20" s="816">
        <v>0</v>
      </c>
      <c r="I20" s="816">
        <v>0</v>
      </c>
      <c r="J20" s="816"/>
      <c r="K20" s="816">
        <v>0</v>
      </c>
      <c r="L20" s="816">
        <f t="shared" si="5"/>
        <v>34534</v>
      </c>
      <c r="M20" s="816"/>
      <c r="N20" s="816">
        <v>6094</v>
      </c>
      <c r="O20" s="816">
        <v>3816</v>
      </c>
      <c r="P20" s="816">
        <v>24624</v>
      </c>
      <c r="R20" s="810"/>
    </row>
    <row r="21" spans="1:18" s="817" customFormat="1" x14ac:dyDescent="0.25">
      <c r="A21" s="815">
        <v>10</v>
      </c>
      <c r="B21" s="819" t="s">
        <v>123</v>
      </c>
      <c r="C21" s="725" t="s">
        <v>124</v>
      </c>
      <c r="D21" s="813">
        <f t="shared" si="1"/>
        <v>45620</v>
      </c>
      <c r="E21" s="813"/>
      <c r="F21" s="813">
        <v>0</v>
      </c>
      <c r="G21" s="813">
        <f t="shared" si="4"/>
        <v>0</v>
      </c>
      <c r="H21" s="816">
        <v>0</v>
      </c>
      <c r="I21" s="816">
        <v>0</v>
      </c>
      <c r="J21" s="816"/>
      <c r="K21" s="816">
        <v>0</v>
      </c>
      <c r="L21" s="816">
        <f t="shared" si="5"/>
        <v>45620</v>
      </c>
      <c r="M21" s="816"/>
      <c r="N21" s="816">
        <v>3395</v>
      </c>
      <c r="O21" s="816">
        <v>9221</v>
      </c>
      <c r="P21" s="816">
        <v>33004</v>
      </c>
      <c r="R21" s="810"/>
    </row>
    <row r="22" spans="1:18" s="817" customFormat="1" x14ac:dyDescent="0.25">
      <c r="A22" s="815">
        <v>11</v>
      </c>
      <c r="B22" s="819" t="s">
        <v>125</v>
      </c>
      <c r="C22" s="725" t="s">
        <v>126</v>
      </c>
      <c r="D22" s="813">
        <f t="shared" si="1"/>
        <v>35552</v>
      </c>
      <c r="E22" s="813"/>
      <c r="F22" s="813">
        <v>0</v>
      </c>
      <c r="G22" s="813">
        <f t="shared" si="4"/>
        <v>0</v>
      </c>
      <c r="H22" s="816">
        <v>0</v>
      </c>
      <c r="I22" s="816">
        <v>0</v>
      </c>
      <c r="J22" s="816"/>
      <c r="K22" s="816">
        <v>0</v>
      </c>
      <c r="L22" s="816">
        <f t="shared" si="5"/>
        <v>35552</v>
      </c>
      <c r="M22" s="816"/>
      <c r="N22" s="816">
        <v>4791</v>
      </c>
      <c r="O22" s="816">
        <v>3708</v>
      </c>
      <c r="P22" s="816">
        <v>27053</v>
      </c>
      <c r="R22" s="810"/>
    </row>
    <row r="23" spans="1:18" s="817" customFormat="1" x14ac:dyDescent="0.25">
      <c r="A23" s="815">
        <v>12</v>
      </c>
      <c r="B23" s="819" t="s">
        <v>127</v>
      </c>
      <c r="C23" s="725" t="s">
        <v>128</v>
      </c>
      <c r="D23" s="813">
        <f t="shared" si="1"/>
        <v>70741</v>
      </c>
      <c r="E23" s="813"/>
      <c r="F23" s="813">
        <v>0</v>
      </c>
      <c r="G23" s="813">
        <f t="shared" si="4"/>
        <v>0</v>
      </c>
      <c r="H23" s="816">
        <v>0</v>
      </c>
      <c r="I23" s="816">
        <v>0</v>
      </c>
      <c r="J23" s="816"/>
      <c r="K23" s="816">
        <v>0</v>
      </c>
      <c r="L23" s="816">
        <f t="shared" si="5"/>
        <v>70741</v>
      </c>
      <c r="M23" s="816"/>
      <c r="N23" s="816">
        <v>3100</v>
      </c>
      <c r="O23" s="816">
        <v>22824</v>
      </c>
      <c r="P23" s="816">
        <v>44817</v>
      </c>
      <c r="R23" s="810"/>
    </row>
    <row r="24" spans="1:18" s="817" customFormat="1" x14ac:dyDescent="0.25">
      <c r="A24" s="815">
        <v>13</v>
      </c>
      <c r="B24" s="819" t="s">
        <v>131</v>
      </c>
      <c r="C24" s="725" t="s">
        <v>132</v>
      </c>
      <c r="D24" s="813">
        <f t="shared" si="1"/>
        <v>47068</v>
      </c>
      <c r="E24" s="813"/>
      <c r="F24" s="813">
        <v>0</v>
      </c>
      <c r="G24" s="813">
        <f t="shared" si="4"/>
        <v>0</v>
      </c>
      <c r="H24" s="816">
        <v>0</v>
      </c>
      <c r="I24" s="816">
        <v>0</v>
      </c>
      <c r="J24" s="816"/>
      <c r="K24" s="816">
        <v>0</v>
      </c>
      <c r="L24" s="816">
        <f t="shared" si="5"/>
        <v>47068</v>
      </c>
      <c r="M24" s="816"/>
      <c r="N24" s="816">
        <v>2118</v>
      </c>
      <c r="O24" s="816">
        <v>8696</v>
      </c>
      <c r="P24" s="816">
        <v>36254</v>
      </c>
      <c r="R24" s="810"/>
    </row>
    <row r="25" spans="1:18" s="817" customFormat="1" x14ac:dyDescent="0.25">
      <c r="A25" s="815">
        <v>14</v>
      </c>
      <c r="B25" s="819" t="s">
        <v>133</v>
      </c>
      <c r="C25" s="725" t="s">
        <v>134</v>
      </c>
      <c r="D25" s="813">
        <f t="shared" si="1"/>
        <v>67879</v>
      </c>
      <c r="E25" s="813"/>
      <c r="F25" s="813">
        <v>0</v>
      </c>
      <c r="G25" s="813">
        <f t="shared" si="4"/>
        <v>0</v>
      </c>
      <c r="H25" s="816">
        <v>0</v>
      </c>
      <c r="I25" s="816">
        <v>0</v>
      </c>
      <c r="J25" s="816"/>
      <c r="K25" s="816">
        <v>0</v>
      </c>
      <c r="L25" s="816">
        <f t="shared" si="5"/>
        <v>67879</v>
      </c>
      <c r="M25" s="816"/>
      <c r="N25" s="816">
        <v>5633</v>
      </c>
      <c r="O25" s="816">
        <v>4316</v>
      </c>
      <c r="P25" s="816">
        <v>57930</v>
      </c>
      <c r="R25" s="810"/>
    </row>
    <row r="26" spans="1:18" s="817" customFormat="1" x14ac:dyDescent="0.25">
      <c r="A26" s="815">
        <v>15</v>
      </c>
      <c r="B26" s="819" t="s">
        <v>135</v>
      </c>
      <c r="C26" s="725" t="s">
        <v>136</v>
      </c>
      <c r="D26" s="813">
        <f t="shared" si="1"/>
        <v>90435</v>
      </c>
      <c r="E26" s="813"/>
      <c r="F26" s="813">
        <v>0</v>
      </c>
      <c r="G26" s="813">
        <f t="shared" si="4"/>
        <v>0</v>
      </c>
      <c r="H26" s="816">
        <v>0</v>
      </c>
      <c r="I26" s="816">
        <v>0</v>
      </c>
      <c r="J26" s="816"/>
      <c r="K26" s="816">
        <v>0</v>
      </c>
      <c r="L26" s="816">
        <f t="shared" si="5"/>
        <v>90435</v>
      </c>
      <c r="M26" s="816"/>
      <c r="N26" s="816">
        <v>10917</v>
      </c>
      <c r="O26" s="816">
        <v>19466</v>
      </c>
      <c r="P26" s="816">
        <v>60052</v>
      </c>
      <c r="R26" s="810"/>
    </row>
    <row r="27" spans="1:18" s="821" customFormat="1" x14ac:dyDescent="0.25">
      <c r="A27" s="815">
        <v>16</v>
      </c>
      <c r="B27" s="819" t="s">
        <v>30</v>
      </c>
      <c r="C27" s="725" t="s">
        <v>31</v>
      </c>
      <c r="D27" s="813">
        <f t="shared" si="1"/>
        <v>172267</v>
      </c>
      <c r="E27" s="813"/>
      <c r="F27" s="813">
        <v>5398</v>
      </c>
      <c r="G27" s="813">
        <f t="shared" si="4"/>
        <v>0</v>
      </c>
      <c r="H27" s="816">
        <v>0</v>
      </c>
      <c r="I27" s="816">
        <v>0</v>
      </c>
      <c r="J27" s="816"/>
      <c r="K27" s="816">
        <v>0</v>
      </c>
      <c r="L27" s="816">
        <f t="shared" si="5"/>
        <v>166869</v>
      </c>
      <c r="M27" s="816">
        <v>713</v>
      </c>
      <c r="N27" s="816">
        <v>17590</v>
      </c>
      <c r="O27" s="816">
        <f>33589-713</f>
        <v>32876</v>
      </c>
      <c r="P27" s="816">
        <v>115690</v>
      </c>
      <c r="R27" s="810"/>
    </row>
    <row r="28" spans="1:18" s="817" customFormat="1" x14ac:dyDescent="0.25">
      <c r="A28" s="815">
        <v>17</v>
      </c>
      <c r="B28" s="724" t="s">
        <v>137</v>
      </c>
      <c r="C28" s="725" t="s">
        <v>138</v>
      </c>
      <c r="D28" s="813">
        <f t="shared" si="1"/>
        <v>28996</v>
      </c>
      <c r="E28" s="813"/>
      <c r="F28" s="813">
        <v>0</v>
      </c>
      <c r="G28" s="813">
        <f t="shared" si="4"/>
        <v>0</v>
      </c>
      <c r="H28" s="816">
        <v>0</v>
      </c>
      <c r="I28" s="816">
        <v>0</v>
      </c>
      <c r="J28" s="816"/>
      <c r="K28" s="816">
        <v>0</v>
      </c>
      <c r="L28" s="816">
        <f t="shared" si="5"/>
        <v>28996</v>
      </c>
      <c r="M28" s="816"/>
      <c r="N28" s="816">
        <v>3476</v>
      </c>
      <c r="O28" s="816">
        <v>8016</v>
      </c>
      <c r="P28" s="816">
        <v>17504</v>
      </c>
      <c r="R28" s="810"/>
    </row>
    <row r="29" spans="1:18" s="817" customFormat="1" x14ac:dyDescent="0.25">
      <c r="A29" s="815">
        <v>18</v>
      </c>
      <c r="B29" s="724" t="s">
        <v>139</v>
      </c>
      <c r="C29" s="725" t="s">
        <v>140</v>
      </c>
      <c r="D29" s="813">
        <f t="shared" si="1"/>
        <v>21851</v>
      </c>
      <c r="E29" s="813"/>
      <c r="F29" s="813">
        <v>0</v>
      </c>
      <c r="G29" s="813">
        <f t="shared" si="4"/>
        <v>0</v>
      </c>
      <c r="H29" s="816">
        <v>0</v>
      </c>
      <c r="I29" s="816">
        <v>0</v>
      </c>
      <c r="J29" s="816"/>
      <c r="K29" s="816">
        <v>0</v>
      </c>
      <c r="L29" s="816">
        <f t="shared" si="5"/>
        <v>21851</v>
      </c>
      <c r="M29" s="816"/>
      <c r="N29" s="816">
        <v>4269</v>
      </c>
      <c r="O29" s="816">
        <v>904</v>
      </c>
      <c r="P29" s="816">
        <v>16678</v>
      </c>
      <c r="R29" s="810"/>
    </row>
    <row r="30" spans="1:18" x14ac:dyDescent="0.25">
      <c r="A30" s="815">
        <v>19</v>
      </c>
      <c r="B30" s="724" t="s">
        <v>84</v>
      </c>
      <c r="C30" s="725" t="s">
        <v>85</v>
      </c>
      <c r="D30" s="813">
        <f t="shared" si="1"/>
        <v>115180</v>
      </c>
      <c r="E30" s="813"/>
      <c r="F30" s="813">
        <v>0</v>
      </c>
      <c r="G30" s="813">
        <f t="shared" si="4"/>
        <v>0</v>
      </c>
      <c r="H30" s="816">
        <v>0</v>
      </c>
      <c r="I30" s="816">
        <v>0</v>
      </c>
      <c r="J30" s="816"/>
      <c r="K30" s="816">
        <v>0</v>
      </c>
      <c r="L30" s="816">
        <f t="shared" si="5"/>
        <v>115180</v>
      </c>
      <c r="M30" s="816">
        <v>2111</v>
      </c>
      <c r="N30" s="816">
        <v>21335</v>
      </c>
      <c r="O30" s="816">
        <f>29291-2111</f>
        <v>27180</v>
      </c>
      <c r="P30" s="816">
        <v>64554</v>
      </c>
      <c r="R30" s="810"/>
    </row>
    <row r="31" spans="1:18" s="821" customFormat="1" x14ac:dyDescent="0.25">
      <c r="A31" s="815">
        <v>20</v>
      </c>
      <c r="B31" s="724" t="s">
        <v>141</v>
      </c>
      <c r="C31" s="725" t="s">
        <v>142</v>
      </c>
      <c r="D31" s="813">
        <f t="shared" si="1"/>
        <v>104857</v>
      </c>
      <c r="E31" s="813"/>
      <c r="F31" s="813">
        <v>3458</v>
      </c>
      <c r="G31" s="813">
        <f t="shared" si="4"/>
        <v>0</v>
      </c>
      <c r="H31" s="816">
        <v>0</v>
      </c>
      <c r="I31" s="816">
        <v>0</v>
      </c>
      <c r="J31" s="816"/>
      <c r="K31" s="816">
        <v>0</v>
      </c>
      <c r="L31" s="816">
        <f t="shared" si="5"/>
        <v>101399</v>
      </c>
      <c r="M31" s="816"/>
      <c r="N31" s="816">
        <v>16990</v>
      </c>
      <c r="O31" s="816">
        <v>15689</v>
      </c>
      <c r="P31" s="816">
        <v>68720</v>
      </c>
      <c r="R31" s="810"/>
    </row>
    <row r="32" spans="1:18" s="821" customFormat="1" x14ac:dyDescent="0.25">
      <c r="A32" s="815">
        <v>21</v>
      </c>
      <c r="B32" s="819" t="s">
        <v>143</v>
      </c>
      <c r="C32" s="725" t="s">
        <v>144</v>
      </c>
      <c r="D32" s="813">
        <f t="shared" si="1"/>
        <v>23801</v>
      </c>
      <c r="E32" s="813"/>
      <c r="F32" s="813">
        <v>0</v>
      </c>
      <c r="G32" s="813">
        <f t="shared" si="4"/>
        <v>0</v>
      </c>
      <c r="H32" s="816">
        <v>0</v>
      </c>
      <c r="I32" s="816">
        <v>0</v>
      </c>
      <c r="J32" s="816"/>
      <c r="K32" s="816">
        <v>0</v>
      </c>
      <c r="L32" s="816">
        <f t="shared" si="5"/>
        <v>23801</v>
      </c>
      <c r="M32" s="816"/>
      <c r="N32" s="816">
        <v>3549</v>
      </c>
      <c r="O32" s="816">
        <v>4775</v>
      </c>
      <c r="P32" s="816">
        <v>15477</v>
      </c>
      <c r="R32" s="810"/>
    </row>
    <row r="33" spans="1:18" s="817" customFormat="1" x14ac:dyDescent="0.25">
      <c r="A33" s="815">
        <v>22</v>
      </c>
      <c r="B33" s="724" t="s">
        <v>149</v>
      </c>
      <c r="C33" s="725" t="s">
        <v>150</v>
      </c>
      <c r="D33" s="813">
        <f t="shared" si="1"/>
        <v>372839</v>
      </c>
      <c r="E33" s="813"/>
      <c r="F33" s="813">
        <v>11520</v>
      </c>
      <c r="G33" s="813">
        <f t="shared" si="4"/>
        <v>0</v>
      </c>
      <c r="H33" s="816">
        <v>0</v>
      </c>
      <c r="I33" s="816">
        <v>0</v>
      </c>
      <c r="J33" s="816"/>
      <c r="K33" s="816">
        <v>4602</v>
      </c>
      <c r="L33" s="816">
        <f t="shared" si="5"/>
        <v>356717</v>
      </c>
      <c r="M33" s="816"/>
      <c r="N33" s="816">
        <v>75607</v>
      </c>
      <c r="O33" s="816">
        <v>11990</v>
      </c>
      <c r="P33" s="816">
        <v>269120</v>
      </c>
      <c r="R33" s="810"/>
    </row>
    <row r="34" spans="1:18" s="817" customFormat="1" ht="15.75" customHeight="1" x14ac:dyDescent="0.25">
      <c r="A34" s="815">
        <v>23</v>
      </c>
      <c r="B34" s="819" t="s">
        <v>151</v>
      </c>
      <c r="C34" s="725" t="s">
        <v>152</v>
      </c>
      <c r="D34" s="813">
        <f t="shared" si="1"/>
        <v>74299</v>
      </c>
      <c r="E34" s="813"/>
      <c r="F34" s="813">
        <v>0</v>
      </c>
      <c r="G34" s="813">
        <f t="shared" si="4"/>
        <v>0</v>
      </c>
      <c r="H34" s="816">
        <v>0</v>
      </c>
      <c r="I34" s="816">
        <v>0</v>
      </c>
      <c r="J34" s="816"/>
      <c r="K34" s="816">
        <v>3599</v>
      </c>
      <c r="L34" s="816">
        <f t="shared" si="5"/>
        <v>70700</v>
      </c>
      <c r="M34" s="816"/>
      <c r="N34" s="816">
        <v>9022</v>
      </c>
      <c r="O34" s="816">
        <v>0</v>
      </c>
      <c r="P34" s="816">
        <v>61678</v>
      </c>
      <c r="R34" s="810"/>
    </row>
    <row r="35" spans="1:18" s="817" customFormat="1" x14ac:dyDescent="0.25">
      <c r="A35" s="815">
        <v>24</v>
      </c>
      <c r="B35" s="818" t="s">
        <v>153</v>
      </c>
      <c r="C35" s="725" t="s">
        <v>154</v>
      </c>
      <c r="D35" s="813">
        <f t="shared" si="1"/>
        <v>65442</v>
      </c>
      <c r="E35" s="813"/>
      <c r="F35" s="813">
        <v>0</v>
      </c>
      <c r="G35" s="813">
        <f t="shared" si="4"/>
        <v>0</v>
      </c>
      <c r="H35" s="816">
        <v>0</v>
      </c>
      <c r="I35" s="816">
        <v>0</v>
      </c>
      <c r="J35" s="816"/>
      <c r="K35" s="816">
        <v>0</v>
      </c>
      <c r="L35" s="816">
        <f t="shared" si="5"/>
        <v>65442</v>
      </c>
      <c r="M35" s="816">
        <v>4583</v>
      </c>
      <c r="N35" s="816">
        <v>0</v>
      </c>
      <c r="O35" s="816">
        <v>60859</v>
      </c>
      <c r="P35" s="816">
        <v>0</v>
      </c>
      <c r="R35" s="810"/>
    </row>
    <row r="36" spans="1:18" s="821" customFormat="1" x14ac:dyDescent="0.25">
      <c r="A36" s="815">
        <v>25</v>
      </c>
      <c r="B36" s="818" t="s">
        <v>157</v>
      </c>
      <c r="C36" s="725" t="s">
        <v>158</v>
      </c>
      <c r="D36" s="813">
        <f t="shared" si="1"/>
        <v>141252</v>
      </c>
      <c r="E36" s="813"/>
      <c r="F36" s="813">
        <v>5318</v>
      </c>
      <c r="G36" s="813">
        <f t="shared" si="4"/>
        <v>0</v>
      </c>
      <c r="H36" s="816">
        <v>0</v>
      </c>
      <c r="I36" s="816">
        <v>0</v>
      </c>
      <c r="J36" s="816"/>
      <c r="K36" s="816">
        <v>0</v>
      </c>
      <c r="L36" s="816">
        <f t="shared" si="5"/>
        <v>135934</v>
      </c>
      <c r="M36" s="816">
        <v>2329</v>
      </c>
      <c r="N36" s="816">
        <v>20606</v>
      </c>
      <c r="O36" s="816">
        <f>20947-2329</f>
        <v>18618</v>
      </c>
      <c r="P36" s="816">
        <v>94381</v>
      </c>
      <c r="R36" s="810"/>
    </row>
    <row r="37" spans="1:18" x14ac:dyDescent="0.25">
      <c r="A37" s="815">
        <v>26</v>
      </c>
      <c r="B37" s="724" t="s">
        <v>46</v>
      </c>
      <c r="C37" s="725" t="s">
        <v>47</v>
      </c>
      <c r="D37" s="813">
        <f t="shared" si="1"/>
        <v>211549</v>
      </c>
      <c r="E37" s="813"/>
      <c r="F37" s="813">
        <v>3384</v>
      </c>
      <c r="G37" s="813">
        <f t="shared" si="4"/>
        <v>0</v>
      </c>
      <c r="H37" s="816">
        <v>0</v>
      </c>
      <c r="I37" s="816">
        <v>0</v>
      </c>
      <c r="J37" s="816"/>
      <c r="K37" s="816">
        <v>0</v>
      </c>
      <c r="L37" s="816">
        <f t="shared" si="5"/>
        <v>208165</v>
      </c>
      <c r="M37" s="816">
        <v>3381</v>
      </c>
      <c r="N37" s="816">
        <v>27653</v>
      </c>
      <c r="O37" s="816">
        <f>46500-3381</f>
        <v>43119</v>
      </c>
      <c r="P37" s="816">
        <v>134012</v>
      </c>
      <c r="R37" s="810"/>
    </row>
    <row r="38" spans="1:18" s="817" customFormat="1" x14ac:dyDescent="0.25">
      <c r="A38" s="815">
        <v>27</v>
      </c>
      <c r="B38" s="818" t="s">
        <v>159</v>
      </c>
      <c r="C38" s="725" t="s">
        <v>160</v>
      </c>
      <c r="D38" s="813">
        <f t="shared" si="1"/>
        <v>39739</v>
      </c>
      <c r="E38" s="813"/>
      <c r="F38" s="813">
        <v>0</v>
      </c>
      <c r="G38" s="813">
        <f t="shared" si="4"/>
        <v>0</v>
      </c>
      <c r="H38" s="816">
        <v>0</v>
      </c>
      <c r="I38" s="816">
        <v>0</v>
      </c>
      <c r="J38" s="816"/>
      <c r="K38" s="816">
        <v>0</v>
      </c>
      <c r="L38" s="816">
        <f t="shared" si="5"/>
        <v>39739</v>
      </c>
      <c r="M38" s="816"/>
      <c r="N38" s="816">
        <v>3199</v>
      </c>
      <c r="O38" s="816">
        <v>7670</v>
      </c>
      <c r="P38" s="816">
        <v>28870</v>
      </c>
      <c r="R38" s="810"/>
    </row>
    <row r="39" spans="1:18" s="817" customFormat="1" x14ac:dyDescent="0.25">
      <c r="A39" s="815">
        <v>28</v>
      </c>
      <c r="B39" s="819" t="s">
        <v>58</v>
      </c>
      <c r="C39" s="725" t="s">
        <v>59</v>
      </c>
      <c r="D39" s="813">
        <f t="shared" si="1"/>
        <v>140021</v>
      </c>
      <c r="E39" s="813"/>
      <c r="F39" s="813">
        <v>0</v>
      </c>
      <c r="G39" s="813">
        <f t="shared" si="4"/>
        <v>0</v>
      </c>
      <c r="H39" s="816">
        <v>0</v>
      </c>
      <c r="I39" s="816">
        <v>0</v>
      </c>
      <c r="J39" s="816"/>
      <c r="K39" s="816">
        <v>0</v>
      </c>
      <c r="L39" s="816">
        <f t="shared" si="5"/>
        <v>140021</v>
      </c>
      <c r="M39" s="816"/>
      <c r="N39" s="816">
        <v>8741</v>
      </c>
      <c r="O39" s="816">
        <v>37475</v>
      </c>
      <c r="P39" s="816">
        <v>93805</v>
      </c>
      <c r="R39" s="810"/>
    </row>
    <row r="40" spans="1:18" s="817" customFormat="1" x14ac:dyDescent="0.25">
      <c r="A40" s="815">
        <v>29</v>
      </c>
      <c r="B40" s="818" t="s">
        <v>161</v>
      </c>
      <c r="C40" s="725" t="s">
        <v>162</v>
      </c>
      <c r="D40" s="813">
        <f t="shared" si="1"/>
        <v>52212</v>
      </c>
      <c r="E40" s="813"/>
      <c r="F40" s="813">
        <v>0</v>
      </c>
      <c r="G40" s="813">
        <f t="shared" si="4"/>
        <v>0</v>
      </c>
      <c r="H40" s="816">
        <v>0</v>
      </c>
      <c r="I40" s="816">
        <v>0</v>
      </c>
      <c r="J40" s="816"/>
      <c r="K40" s="816">
        <v>0</v>
      </c>
      <c r="L40" s="816">
        <f t="shared" si="5"/>
        <v>52212</v>
      </c>
      <c r="M40" s="816"/>
      <c r="N40" s="816">
        <v>5225</v>
      </c>
      <c r="O40" s="816">
        <v>13843</v>
      </c>
      <c r="P40" s="816">
        <v>33144</v>
      </c>
      <c r="R40" s="810"/>
    </row>
    <row r="41" spans="1:18" x14ac:dyDescent="0.25">
      <c r="A41" s="815">
        <v>30</v>
      </c>
      <c r="B41" s="724" t="s">
        <v>82</v>
      </c>
      <c r="C41" s="725" t="s">
        <v>83</v>
      </c>
      <c r="D41" s="813">
        <f t="shared" si="1"/>
        <v>135711</v>
      </c>
      <c r="E41" s="813"/>
      <c r="F41" s="813">
        <v>0</v>
      </c>
      <c r="G41" s="813">
        <f t="shared" si="4"/>
        <v>0</v>
      </c>
      <c r="H41" s="816">
        <v>0</v>
      </c>
      <c r="I41" s="816">
        <v>0</v>
      </c>
      <c r="J41" s="816"/>
      <c r="K41" s="816">
        <v>0</v>
      </c>
      <c r="L41" s="816">
        <f t="shared" si="5"/>
        <v>135711</v>
      </c>
      <c r="M41" s="816"/>
      <c r="N41" s="816">
        <v>12346</v>
      </c>
      <c r="O41" s="816">
        <v>21400</v>
      </c>
      <c r="P41" s="816">
        <v>101965</v>
      </c>
      <c r="R41" s="810"/>
    </row>
    <row r="42" spans="1:18" s="817" customFormat="1" x14ac:dyDescent="0.25">
      <c r="A42" s="815">
        <v>31</v>
      </c>
      <c r="B42" s="822" t="s">
        <v>163</v>
      </c>
      <c r="C42" s="823" t="s">
        <v>164</v>
      </c>
      <c r="D42" s="813">
        <f t="shared" si="1"/>
        <v>46924</v>
      </c>
      <c r="E42" s="813"/>
      <c r="F42" s="813">
        <v>0</v>
      </c>
      <c r="G42" s="813">
        <f t="shared" si="4"/>
        <v>0</v>
      </c>
      <c r="H42" s="816">
        <v>0</v>
      </c>
      <c r="I42" s="816">
        <v>0</v>
      </c>
      <c r="J42" s="816"/>
      <c r="K42" s="816">
        <v>0</v>
      </c>
      <c r="L42" s="816">
        <f t="shared" si="5"/>
        <v>46924</v>
      </c>
      <c r="M42" s="816"/>
      <c r="N42" s="816">
        <v>3722</v>
      </c>
      <c r="O42" s="816">
        <v>11337</v>
      </c>
      <c r="P42" s="816">
        <v>31865</v>
      </c>
      <c r="R42" s="810"/>
    </row>
    <row r="43" spans="1:18" s="817" customFormat="1" x14ac:dyDescent="0.25">
      <c r="A43" s="815">
        <v>32</v>
      </c>
      <c r="B43" s="724" t="s">
        <v>165</v>
      </c>
      <c r="C43" s="725" t="s">
        <v>166</v>
      </c>
      <c r="D43" s="813">
        <f t="shared" si="1"/>
        <v>29488</v>
      </c>
      <c r="E43" s="813"/>
      <c r="F43" s="813">
        <v>0</v>
      </c>
      <c r="G43" s="813">
        <f t="shared" si="4"/>
        <v>0</v>
      </c>
      <c r="H43" s="816">
        <v>0</v>
      </c>
      <c r="I43" s="816">
        <v>0</v>
      </c>
      <c r="J43" s="816"/>
      <c r="K43" s="816">
        <v>0</v>
      </c>
      <c r="L43" s="816">
        <f t="shared" si="5"/>
        <v>29488</v>
      </c>
      <c r="M43" s="816"/>
      <c r="N43" s="816">
        <v>2563</v>
      </c>
      <c r="O43" s="816">
        <v>7484</v>
      </c>
      <c r="P43" s="816">
        <v>19441</v>
      </c>
      <c r="R43" s="810"/>
    </row>
    <row r="44" spans="1:18" s="817" customFormat="1" x14ac:dyDescent="0.25">
      <c r="A44" s="815">
        <v>33</v>
      </c>
      <c r="B44" s="724" t="s">
        <v>86</v>
      </c>
      <c r="C44" s="725" t="s">
        <v>87</v>
      </c>
      <c r="D44" s="813">
        <f t="shared" si="1"/>
        <v>51037</v>
      </c>
      <c r="E44" s="813"/>
      <c r="F44" s="813">
        <v>0</v>
      </c>
      <c r="G44" s="813">
        <f t="shared" si="4"/>
        <v>0</v>
      </c>
      <c r="H44" s="816">
        <v>0</v>
      </c>
      <c r="I44" s="816">
        <v>0</v>
      </c>
      <c r="J44" s="816"/>
      <c r="K44" s="816">
        <v>0</v>
      </c>
      <c r="L44" s="816">
        <f t="shared" si="5"/>
        <v>51037</v>
      </c>
      <c r="M44" s="816"/>
      <c r="N44" s="816">
        <v>7186</v>
      </c>
      <c r="O44" s="816">
        <v>9634</v>
      </c>
      <c r="P44" s="816">
        <v>34217</v>
      </c>
      <c r="R44" s="810"/>
    </row>
    <row r="45" spans="1:18" s="817" customFormat="1" x14ac:dyDescent="0.25">
      <c r="A45" s="815">
        <v>34</v>
      </c>
      <c r="B45" s="819" t="s">
        <v>167</v>
      </c>
      <c r="C45" s="725" t="s">
        <v>168</v>
      </c>
      <c r="D45" s="813">
        <f t="shared" si="1"/>
        <v>23289</v>
      </c>
      <c r="E45" s="813"/>
      <c r="F45" s="813">
        <v>0</v>
      </c>
      <c r="G45" s="813">
        <f t="shared" si="4"/>
        <v>0</v>
      </c>
      <c r="H45" s="816">
        <v>0</v>
      </c>
      <c r="I45" s="816">
        <v>0</v>
      </c>
      <c r="J45" s="816"/>
      <c r="K45" s="816">
        <v>0</v>
      </c>
      <c r="L45" s="816">
        <f t="shared" si="5"/>
        <v>23289</v>
      </c>
      <c r="M45" s="816"/>
      <c r="N45" s="816">
        <v>3896</v>
      </c>
      <c r="O45" s="816">
        <v>3981</v>
      </c>
      <c r="P45" s="816">
        <v>15412</v>
      </c>
      <c r="R45" s="810"/>
    </row>
    <row r="46" spans="1:18" s="817" customFormat="1" x14ac:dyDescent="0.25">
      <c r="A46" s="815">
        <v>35</v>
      </c>
      <c r="B46" s="818" t="s">
        <v>169</v>
      </c>
      <c r="C46" s="725" t="s">
        <v>170</v>
      </c>
      <c r="D46" s="813">
        <f t="shared" si="1"/>
        <v>19972</v>
      </c>
      <c r="E46" s="813"/>
      <c r="F46" s="813">
        <v>0</v>
      </c>
      <c r="G46" s="813">
        <f t="shared" si="4"/>
        <v>0</v>
      </c>
      <c r="H46" s="816">
        <v>0</v>
      </c>
      <c r="I46" s="816">
        <f>1770-1770</f>
        <v>0</v>
      </c>
      <c r="J46" s="816"/>
      <c r="K46" s="816">
        <v>0</v>
      </c>
      <c r="L46" s="816">
        <f t="shared" si="5"/>
        <v>19972</v>
      </c>
      <c r="M46" s="816"/>
      <c r="N46" s="816">
        <v>1077</v>
      </c>
      <c r="O46" s="816">
        <f>1770</f>
        <v>1770</v>
      </c>
      <c r="P46" s="816">
        <v>17125</v>
      </c>
      <c r="R46" s="810"/>
    </row>
    <row r="47" spans="1:18" s="821" customFormat="1" x14ac:dyDescent="0.25">
      <c r="A47" s="815">
        <v>36</v>
      </c>
      <c r="B47" s="819" t="s">
        <v>171</v>
      </c>
      <c r="C47" s="725" t="s">
        <v>172</v>
      </c>
      <c r="D47" s="813">
        <f t="shared" si="1"/>
        <v>188875</v>
      </c>
      <c r="E47" s="813"/>
      <c r="F47" s="813">
        <v>6782</v>
      </c>
      <c r="G47" s="813">
        <f t="shared" si="4"/>
        <v>0</v>
      </c>
      <c r="H47" s="816">
        <v>0</v>
      </c>
      <c r="I47" s="816">
        <v>0</v>
      </c>
      <c r="J47" s="816"/>
      <c r="K47" s="816">
        <v>0</v>
      </c>
      <c r="L47" s="816">
        <f t="shared" si="5"/>
        <v>182093</v>
      </c>
      <c r="M47" s="816">
        <v>7583</v>
      </c>
      <c r="N47" s="816">
        <v>24437</v>
      </c>
      <c r="O47" s="816">
        <f>34036-7583</f>
        <v>26453</v>
      </c>
      <c r="P47" s="816">
        <v>123620</v>
      </c>
      <c r="R47" s="810"/>
    </row>
    <row r="48" spans="1:18" s="817" customFormat="1" x14ac:dyDescent="0.25">
      <c r="A48" s="815">
        <v>37</v>
      </c>
      <c r="B48" s="724" t="s">
        <v>78</v>
      </c>
      <c r="C48" s="725" t="s">
        <v>79</v>
      </c>
      <c r="D48" s="813">
        <f t="shared" si="1"/>
        <v>42387</v>
      </c>
      <c r="E48" s="813"/>
      <c r="F48" s="813">
        <v>0</v>
      </c>
      <c r="G48" s="813">
        <f t="shared" si="4"/>
        <v>0</v>
      </c>
      <c r="H48" s="816">
        <v>0</v>
      </c>
      <c r="I48" s="816">
        <v>0</v>
      </c>
      <c r="J48" s="816"/>
      <c r="K48" s="816">
        <v>0</v>
      </c>
      <c r="L48" s="816">
        <f t="shared" si="5"/>
        <v>42387</v>
      </c>
      <c r="M48" s="816"/>
      <c r="N48" s="816">
        <v>4023</v>
      </c>
      <c r="O48" s="816">
        <v>6686</v>
      </c>
      <c r="P48" s="816">
        <v>31678</v>
      </c>
      <c r="R48" s="810"/>
    </row>
    <row r="49" spans="1:18" s="817" customFormat="1" ht="10.5" customHeight="1" x14ac:dyDescent="0.25">
      <c r="A49" s="815">
        <v>38</v>
      </c>
      <c r="B49" s="724" t="s">
        <v>173</v>
      </c>
      <c r="C49" s="725" t="s">
        <v>174</v>
      </c>
      <c r="D49" s="813">
        <f t="shared" si="1"/>
        <v>145568</v>
      </c>
      <c r="E49" s="813"/>
      <c r="F49" s="813">
        <v>2455</v>
      </c>
      <c r="G49" s="813">
        <f t="shared" si="4"/>
        <v>0</v>
      </c>
      <c r="H49" s="816">
        <v>0</v>
      </c>
      <c r="I49" s="816">
        <v>0</v>
      </c>
      <c r="J49" s="816"/>
      <c r="K49" s="816">
        <v>0</v>
      </c>
      <c r="L49" s="816">
        <f t="shared" si="5"/>
        <v>143113</v>
      </c>
      <c r="M49" s="816"/>
      <c r="N49" s="816">
        <v>18716</v>
      </c>
      <c r="O49" s="816">
        <v>16200</v>
      </c>
      <c r="P49" s="816">
        <v>108197</v>
      </c>
      <c r="R49" s="810"/>
    </row>
    <row r="50" spans="1:18" s="817" customFormat="1" x14ac:dyDescent="0.25">
      <c r="A50" s="815">
        <v>39</v>
      </c>
      <c r="B50" s="819" t="s">
        <v>175</v>
      </c>
      <c r="C50" s="725" t="s">
        <v>176</v>
      </c>
      <c r="D50" s="813">
        <f t="shared" si="1"/>
        <v>31622</v>
      </c>
      <c r="E50" s="813"/>
      <c r="F50" s="813">
        <v>0</v>
      </c>
      <c r="G50" s="813">
        <f t="shared" si="4"/>
        <v>0</v>
      </c>
      <c r="H50" s="816">
        <v>0</v>
      </c>
      <c r="I50" s="816">
        <v>0</v>
      </c>
      <c r="J50" s="816"/>
      <c r="K50" s="816">
        <v>0</v>
      </c>
      <c r="L50" s="816">
        <f t="shared" si="5"/>
        <v>31622</v>
      </c>
      <c r="M50" s="816"/>
      <c r="N50" s="816">
        <v>2968</v>
      </c>
      <c r="O50" s="816">
        <v>6000</v>
      </c>
      <c r="P50" s="816">
        <v>22654</v>
      </c>
      <c r="R50" s="810"/>
    </row>
    <row r="51" spans="1:18" s="817" customFormat="1" x14ac:dyDescent="0.25">
      <c r="A51" s="815">
        <v>40</v>
      </c>
      <c r="B51" s="819" t="s">
        <v>42</v>
      </c>
      <c r="C51" s="725" t="s">
        <v>43</v>
      </c>
      <c r="D51" s="813">
        <f t="shared" si="1"/>
        <v>50773</v>
      </c>
      <c r="E51" s="813"/>
      <c r="F51" s="813">
        <v>0</v>
      </c>
      <c r="G51" s="813">
        <f t="shared" si="4"/>
        <v>0</v>
      </c>
      <c r="H51" s="816">
        <v>0</v>
      </c>
      <c r="I51" s="816">
        <v>0</v>
      </c>
      <c r="J51" s="816"/>
      <c r="K51" s="816">
        <v>0</v>
      </c>
      <c r="L51" s="816">
        <f t="shared" si="5"/>
        <v>50773</v>
      </c>
      <c r="M51" s="816"/>
      <c r="N51" s="816">
        <v>3406</v>
      </c>
      <c r="O51" s="816">
        <v>10373</v>
      </c>
      <c r="P51" s="816">
        <v>36994</v>
      </c>
      <c r="R51" s="810"/>
    </row>
    <row r="52" spans="1:18" s="817" customFormat="1" x14ac:dyDescent="0.25">
      <c r="A52" s="815">
        <v>41</v>
      </c>
      <c r="B52" s="818" t="s">
        <v>177</v>
      </c>
      <c r="C52" s="725" t="s">
        <v>178</v>
      </c>
      <c r="D52" s="813">
        <f t="shared" si="1"/>
        <v>60358</v>
      </c>
      <c r="E52" s="813"/>
      <c r="F52" s="813">
        <v>0</v>
      </c>
      <c r="G52" s="813">
        <f t="shared" si="4"/>
        <v>0</v>
      </c>
      <c r="H52" s="816">
        <v>0</v>
      </c>
      <c r="I52" s="816">
        <v>0</v>
      </c>
      <c r="J52" s="816"/>
      <c r="K52" s="816">
        <v>0</v>
      </c>
      <c r="L52" s="816">
        <f t="shared" si="5"/>
        <v>60358</v>
      </c>
      <c r="M52" s="816"/>
      <c r="N52" s="816">
        <v>7764</v>
      </c>
      <c r="O52" s="816">
        <v>9067</v>
      </c>
      <c r="P52" s="816">
        <v>43527</v>
      </c>
      <c r="R52" s="810"/>
    </row>
    <row r="53" spans="1:18" s="817" customFormat="1" ht="10.5" customHeight="1" x14ac:dyDescent="0.25">
      <c r="A53" s="815">
        <v>42</v>
      </c>
      <c r="B53" s="819" t="s">
        <v>179</v>
      </c>
      <c r="C53" s="725" t="s">
        <v>180</v>
      </c>
      <c r="D53" s="813">
        <f t="shared" si="1"/>
        <v>19915</v>
      </c>
      <c r="E53" s="813"/>
      <c r="F53" s="813">
        <v>0</v>
      </c>
      <c r="G53" s="813">
        <f t="shared" si="4"/>
        <v>0</v>
      </c>
      <c r="H53" s="816">
        <v>0</v>
      </c>
      <c r="I53" s="816">
        <v>0</v>
      </c>
      <c r="J53" s="816"/>
      <c r="K53" s="816">
        <v>0</v>
      </c>
      <c r="L53" s="816">
        <f t="shared" si="5"/>
        <v>19915</v>
      </c>
      <c r="M53" s="816"/>
      <c r="N53" s="816">
        <v>2736</v>
      </c>
      <c r="O53" s="816">
        <v>3922</v>
      </c>
      <c r="P53" s="816">
        <v>13257</v>
      </c>
      <c r="R53" s="810"/>
    </row>
    <row r="54" spans="1:18" s="817" customFormat="1" x14ac:dyDescent="0.25">
      <c r="A54" s="815">
        <v>43</v>
      </c>
      <c r="B54" s="818" t="s">
        <v>181</v>
      </c>
      <c r="C54" s="725" t="s">
        <v>182</v>
      </c>
      <c r="D54" s="813">
        <f t="shared" si="1"/>
        <v>40145</v>
      </c>
      <c r="E54" s="813"/>
      <c r="F54" s="813">
        <v>0</v>
      </c>
      <c r="G54" s="813">
        <f t="shared" si="4"/>
        <v>0</v>
      </c>
      <c r="H54" s="816">
        <v>0</v>
      </c>
      <c r="I54" s="816">
        <v>0</v>
      </c>
      <c r="J54" s="816"/>
      <c r="K54" s="816">
        <v>0</v>
      </c>
      <c r="L54" s="816">
        <f t="shared" si="5"/>
        <v>40145</v>
      </c>
      <c r="M54" s="816"/>
      <c r="N54" s="816">
        <v>3555</v>
      </c>
      <c r="O54" s="816">
        <v>9070</v>
      </c>
      <c r="P54" s="816">
        <v>27520</v>
      </c>
      <c r="R54" s="810"/>
    </row>
    <row r="55" spans="1:18" s="817" customFormat="1" x14ac:dyDescent="0.25">
      <c r="A55" s="815">
        <v>44</v>
      </c>
      <c r="B55" s="819" t="s">
        <v>183</v>
      </c>
      <c r="C55" s="725" t="s">
        <v>184</v>
      </c>
      <c r="D55" s="813">
        <f t="shared" si="1"/>
        <v>62252</v>
      </c>
      <c r="E55" s="813"/>
      <c r="F55" s="813">
        <v>0</v>
      </c>
      <c r="G55" s="813">
        <f t="shared" si="4"/>
        <v>0</v>
      </c>
      <c r="H55" s="816">
        <v>0</v>
      </c>
      <c r="I55" s="816">
        <v>0</v>
      </c>
      <c r="J55" s="816"/>
      <c r="K55" s="816">
        <v>0</v>
      </c>
      <c r="L55" s="816">
        <f t="shared" si="5"/>
        <v>62252</v>
      </c>
      <c r="M55" s="816"/>
      <c r="N55" s="816">
        <v>6166</v>
      </c>
      <c r="O55" s="816">
        <v>13700</v>
      </c>
      <c r="P55" s="816">
        <v>42386</v>
      </c>
      <c r="R55" s="810"/>
    </row>
    <row r="56" spans="1:18" s="817" customFormat="1" x14ac:dyDescent="0.25">
      <c r="A56" s="815">
        <v>45</v>
      </c>
      <c r="B56" s="819" t="s">
        <v>185</v>
      </c>
      <c r="C56" s="725" t="s">
        <v>186</v>
      </c>
      <c r="D56" s="813">
        <f t="shared" si="1"/>
        <v>215512</v>
      </c>
      <c r="E56" s="813"/>
      <c r="F56" s="813">
        <v>0</v>
      </c>
      <c r="G56" s="813">
        <f t="shared" si="4"/>
        <v>0</v>
      </c>
      <c r="H56" s="816">
        <v>0</v>
      </c>
      <c r="I56" s="816">
        <v>0</v>
      </c>
      <c r="J56" s="816"/>
      <c r="K56" s="816">
        <v>0</v>
      </c>
      <c r="L56" s="816">
        <f t="shared" si="5"/>
        <v>215512</v>
      </c>
      <c r="M56" s="816">
        <v>6004</v>
      </c>
      <c r="N56" s="816">
        <v>20415</v>
      </c>
      <c r="O56" s="816">
        <f>31594-6004</f>
        <v>25590</v>
      </c>
      <c r="P56" s="816">
        <v>163503</v>
      </c>
      <c r="R56" s="810"/>
    </row>
    <row r="57" spans="1:18" s="817" customFormat="1" x14ac:dyDescent="0.25">
      <c r="A57" s="815">
        <v>46</v>
      </c>
      <c r="B57" s="819" t="s">
        <v>187</v>
      </c>
      <c r="C57" s="725" t="s">
        <v>188</v>
      </c>
      <c r="D57" s="813">
        <f t="shared" si="1"/>
        <v>33086</v>
      </c>
      <c r="E57" s="813"/>
      <c r="F57" s="813">
        <v>0</v>
      </c>
      <c r="G57" s="813">
        <f t="shared" si="4"/>
        <v>0</v>
      </c>
      <c r="H57" s="816">
        <v>0</v>
      </c>
      <c r="I57" s="816">
        <v>0</v>
      </c>
      <c r="J57" s="816"/>
      <c r="K57" s="816">
        <v>0</v>
      </c>
      <c r="L57" s="816">
        <f t="shared" si="5"/>
        <v>33086</v>
      </c>
      <c r="M57" s="816"/>
      <c r="N57" s="816">
        <v>4226</v>
      </c>
      <c r="O57" s="816">
        <v>5033</v>
      </c>
      <c r="P57" s="816">
        <v>23827</v>
      </c>
      <c r="R57" s="810"/>
    </row>
    <row r="58" spans="1:18" s="817" customFormat="1" x14ac:dyDescent="0.25">
      <c r="A58" s="815">
        <v>47</v>
      </c>
      <c r="B58" s="819" t="s">
        <v>22</v>
      </c>
      <c r="C58" s="725" t="s">
        <v>23</v>
      </c>
      <c r="D58" s="813">
        <f t="shared" si="1"/>
        <v>65591</v>
      </c>
      <c r="E58" s="813"/>
      <c r="F58" s="813">
        <v>0</v>
      </c>
      <c r="G58" s="813">
        <f t="shared" si="4"/>
        <v>0</v>
      </c>
      <c r="H58" s="816">
        <v>0</v>
      </c>
      <c r="I58" s="816">
        <v>0</v>
      </c>
      <c r="J58" s="816"/>
      <c r="K58" s="816">
        <v>0</v>
      </c>
      <c r="L58" s="816">
        <f t="shared" si="5"/>
        <v>65591</v>
      </c>
      <c r="M58" s="816"/>
      <c r="N58" s="816">
        <v>11888</v>
      </c>
      <c r="O58" s="816">
        <v>0</v>
      </c>
      <c r="P58" s="816">
        <v>53703</v>
      </c>
      <c r="R58" s="810"/>
    </row>
    <row r="59" spans="1:18" s="817" customFormat="1" x14ac:dyDescent="0.25">
      <c r="A59" s="815">
        <v>48</v>
      </c>
      <c r="B59" s="818" t="s">
        <v>24</v>
      </c>
      <c r="C59" s="725" t="s">
        <v>25</v>
      </c>
      <c r="D59" s="813">
        <f t="shared" si="1"/>
        <v>51566</v>
      </c>
      <c r="E59" s="813"/>
      <c r="F59" s="813">
        <v>0</v>
      </c>
      <c r="G59" s="813">
        <f t="shared" si="4"/>
        <v>0</v>
      </c>
      <c r="H59" s="816">
        <v>0</v>
      </c>
      <c r="I59" s="816">
        <v>0</v>
      </c>
      <c r="J59" s="816"/>
      <c r="K59" s="816">
        <v>0</v>
      </c>
      <c r="L59" s="816">
        <f t="shared" si="5"/>
        <v>51566</v>
      </c>
      <c r="M59" s="816"/>
      <c r="N59" s="816">
        <v>10839</v>
      </c>
      <c r="O59" s="816">
        <v>0</v>
      </c>
      <c r="P59" s="816">
        <v>40727</v>
      </c>
      <c r="R59" s="810"/>
    </row>
    <row r="60" spans="1:18" s="817" customFormat="1" ht="24" x14ac:dyDescent="0.25">
      <c r="A60" s="815">
        <v>49</v>
      </c>
      <c r="B60" s="724" t="s">
        <v>193</v>
      </c>
      <c r="C60" s="725" t="s">
        <v>194</v>
      </c>
      <c r="D60" s="813">
        <f t="shared" si="1"/>
        <v>76975</v>
      </c>
      <c r="E60" s="813"/>
      <c r="F60" s="813">
        <v>0</v>
      </c>
      <c r="G60" s="813">
        <f t="shared" si="4"/>
        <v>0</v>
      </c>
      <c r="H60" s="816">
        <v>0</v>
      </c>
      <c r="I60" s="816">
        <v>0</v>
      </c>
      <c r="J60" s="816"/>
      <c r="K60" s="816">
        <v>3963</v>
      </c>
      <c r="L60" s="816">
        <f t="shared" si="5"/>
        <v>73012</v>
      </c>
      <c r="M60" s="816">
        <v>3431</v>
      </c>
      <c r="N60" s="816">
        <v>5351</v>
      </c>
      <c r="O60" s="816">
        <f>12900-3431</f>
        <v>9469</v>
      </c>
      <c r="P60" s="816">
        <v>54761</v>
      </c>
      <c r="R60" s="810"/>
    </row>
    <row r="61" spans="1:18" s="817" customFormat="1" ht="23.25" customHeight="1" x14ac:dyDescent="0.25">
      <c r="A61" s="815">
        <v>50</v>
      </c>
      <c r="B61" s="818" t="s">
        <v>26</v>
      </c>
      <c r="C61" s="725" t="s">
        <v>27</v>
      </c>
      <c r="D61" s="813">
        <f t="shared" si="1"/>
        <v>97681</v>
      </c>
      <c r="E61" s="813"/>
      <c r="F61" s="813">
        <v>0</v>
      </c>
      <c r="G61" s="813">
        <f t="shared" si="4"/>
        <v>0</v>
      </c>
      <c r="H61" s="816">
        <v>0</v>
      </c>
      <c r="I61" s="816">
        <v>0</v>
      </c>
      <c r="J61" s="816"/>
      <c r="K61" s="816">
        <v>3953</v>
      </c>
      <c r="L61" s="816">
        <f t="shared" si="5"/>
        <v>93728</v>
      </c>
      <c r="M61" s="816"/>
      <c r="N61" s="816">
        <v>18853</v>
      </c>
      <c r="O61" s="816">
        <v>0</v>
      </c>
      <c r="P61" s="816">
        <v>74875</v>
      </c>
      <c r="R61" s="810"/>
    </row>
    <row r="62" spans="1:18" s="817" customFormat="1" ht="27.75" customHeight="1" x14ac:dyDescent="0.25">
      <c r="A62" s="815">
        <v>51</v>
      </c>
      <c r="B62" s="819" t="s">
        <v>28</v>
      </c>
      <c r="C62" s="725" t="s">
        <v>195</v>
      </c>
      <c r="D62" s="813">
        <f t="shared" si="1"/>
        <v>53843</v>
      </c>
      <c r="E62" s="813"/>
      <c r="F62" s="813">
        <v>0</v>
      </c>
      <c r="G62" s="813">
        <f t="shared" si="4"/>
        <v>0</v>
      </c>
      <c r="H62" s="816">
        <v>0</v>
      </c>
      <c r="I62" s="816">
        <v>0</v>
      </c>
      <c r="J62" s="816"/>
      <c r="K62" s="816">
        <v>0</v>
      </c>
      <c r="L62" s="816">
        <f t="shared" si="5"/>
        <v>53843</v>
      </c>
      <c r="M62" s="816"/>
      <c r="N62" s="816">
        <v>7807</v>
      </c>
      <c r="O62" s="816">
        <v>3000</v>
      </c>
      <c r="P62" s="816">
        <v>43036</v>
      </c>
      <c r="R62" s="810"/>
    </row>
    <row r="63" spans="1:18" s="817" customFormat="1" ht="24" x14ac:dyDescent="0.25">
      <c r="A63" s="815">
        <v>52</v>
      </c>
      <c r="B63" s="724" t="s">
        <v>196</v>
      </c>
      <c r="C63" s="725" t="s">
        <v>197</v>
      </c>
      <c r="D63" s="813">
        <f t="shared" si="1"/>
        <v>24483</v>
      </c>
      <c r="E63" s="813"/>
      <c r="F63" s="813">
        <v>0</v>
      </c>
      <c r="G63" s="813">
        <f t="shared" si="4"/>
        <v>0</v>
      </c>
      <c r="H63" s="816">
        <v>0</v>
      </c>
      <c r="I63" s="816">
        <v>0</v>
      </c>
      <c r="J63" s="816"/>
      <c r="K63" s="816">
        <v>0</v>
      </c>
      <c r="L63" s="816">
        <f t="shared" si="5"/>
        <v>24483</v>
      </c>
      <c r="M63" s="816">
        <v>9372</v>
      </c>
      <c r="N63" s="816">
        <v>0</v>
      </c>
      <c r="O63" s="816">
        <v>15111</v>
      </c>
      <c r="P63" s="816">
        <v>0</v>
      </c>
      <c r="R63" s="810"/>
    </row>
    <row r="64" spans="1:18" s="817" customFormat="1" ht="24" x14ac:dyDescent="0.25">
      <c r="A64" s="815">
        <v>53</v>
      </c>
      <c r="B64" s="724" t="s">
        <v>198</v>
      </c>
      <c r="C64" s="725" t="s">
        <v>199</v>
      </c>
      <c r="D64" s="813">
        <f t="shared" si="1"/>
        <v>37194</v>
      </c>
      <c r="E64" s="813"/>
      <c r="F64" s="813">
        <v>0</v>
      </c>
      <c r="G64" s="813">
        <f t="shared" si="4"/>
        <v>0</v>
      </c>
      <c r="H64" s="816">
        <v>0</v>
      </c>
      <c r="I64" s="816">
        <v>0</v>
      </c>
      <c r="J64" s="816"/>
      <c r="K64" s="816">
        <v>0</v>
      </c>
      <c r="L64" s="816">
        <f t="shared" si="5"/>
        <v>37194</v>
      </c>
      <c r="M64" s="816">
        <v>7557</v>
      </c>
      <c r="N64" s="816">
        <v>0</v>
      </c>
      <c r="O64" s="816">
        <v>29637</v>
      </c>
      <c r="P64" s="816">
        <v>0</v>
      </c>
      <c r="R64" s="810"/>
    </row>
    <row r="65" spans="1:18" s="817" customFormat="1" x14ac:dyDescent="0.25">
      <c r="A65" s="815">
        <v>54</v>
      </c>
      <c r="B65" s="818" t="s">
        <v>62</v>
      </c>
      <c r="C65" s="725" t="s">
        <v>200</v>
      </c>
      <c r="D65" s="813">
        <f t="shared" si="1"/>
        <v>128284</v>
      </c>
      <c r="E65" s="813">
        <v>5923</v>
      </c>
      <c r="F65" s="813"/>
      <c r="G65" s="813">
        <f t="shared" si="4"/>
        <v>0</v>
      </c>
      <c r="H65" s="816">
        <v>0</v>
      </c>
      <c r="I65" s="816">
        <v>0</v>
      </c>
      <c r="J65" s="816"/>
      <c r="K65" s="816">
        <v>0</v>
      </c>
      <c r="L65" s="816">
        <f t="shared" si="5"/>
        <v>122361</v>
      </c>
      <c r="M65" s="816"/>
      <c r="N65" s="816">
        <v>30099</v>
      </c>
      <c r="O65" s="816">
        <v>0</v>
      </c>
      <c r="P65" s="816">
        <v>92262</v>
      </c>
      <c r="R65" s="810"/>
    </row>
    <row r="66" spans="1:18" s="817" customFormat="1" x14ac:dyDescent="0.25">
      <c r="A66" s="815">
        <v>55</v>
      </c>
      <c r="B66" s="818" t="s">
        <v>64</v>
      </c>
      <c r="C66" s="725" t="s">
        <v>201</v>
      </c>
      <c r="D66" s="813">
        <f t="shared" si="1"/>
        <v>65083</v>
      </c>
      <c r="E66" s="813">
        <v>0</v>
      </c>
      <c r="F66" s="813"/>
      <c r="G66" s="813">
        <f t="shared" si="4"/>
        <v>0</v>
      </c>
      <c r="H66" s="816">
        <v>0</v>
      </c>
      <c r="I66" s="816">
        <v>0</v>
      </c>
      <c r="J66" s="816"/>
      <c r="K66" s="816">
        <v>0</v>
      </c>
      <c r="L66" s="816">
        <f t="shared" si="5"/>
        <v>65083</v>
      </c>
      <c r="M66" s="816"/>
      <c r="N66" s="816">
        <v>18558</v>
      </c>
      <c r="O66" s="816">
        <v>0</v>
      </c>
      <c r="P66" s="816">
        <v>46525</v>
      </c>
      <c r="R66" s="810"/>
    </row>
    <row r="67" spans="1:18" s="817" customFormat="1" x14ac:dyDescent="0.25">
      <c r="A67" s="815">
        <v>56</v>
      </c>
      <c r="B67" s="818" t="s">
        <v>66</v>
      </c>
      <c r="C67" s="725" t="s">
        <v>202</v>
      </c>
      <c r="D67" s="813">
        <f t="shared" si="1"/>
        <v>169339</v>
      </c>
      <c r="E67" s="813">
        <v>9568</v>
      </c>
      <c r="F67" s="813"/>
      <c r="G67" s="813">
        <f t="shared" si="4"/>
        <v>0</v>
      </c>
      <c r="H67" s="816">
        <v>0</v>
      </c>
      <c r="I67" s="816">
        <v>0</v>
      </c>
      <c r="J67" s="816"/>
      <c r="K67" s="816">
        <v>0</v>
      </c>
      <c r="L67" s="816">
        <f t="shared" si="5"/>
        <v>159771</v>
      </c>
      <c r="M67" s="816"/>
      <c r="N67" s="816">
        <v>43001</v>
      </c>
      <c r="O67" s="816">
        <v>0</v>
      </c>
      <c r="P67" s="816">
        <v>116770</v>
      </c>
      <c r="R67" s="810"/>
    </row>
    <row r="68" spans="1:18" s="817" customFormat="1" ht="24" x14ac:dyDescent="0.25">
      <c r="A68" s="815">
        <v>57</v>
      </c>
      <c r="B68" s="818" t="s">
        <v>203</v>
      </c>
      <c r="C68" s="725" t="s">
        <v>204</v>
      </c>
      <c r="D68" s="813">
        <f t="shared" si="1"/>
        <v>17292</v>
      </c>
      <c r="E68" s="813"/>
      <c r="F68" s="813">
        <v>0</v>
      </c>
      <c r="G68" s="813">
        <f t="shared" si="4"/>
        <v>0</v>
      </c>
      <c r="H68" s="816">
        <v>0</v>
      </c>
      <c r="I68" s="816">
        <v>0</v>
      </c>
      <c r="J68" s="816"/>
      <c r="K68" s="816">
        <v>0</v>
      </c>
      <c r="L68" s="816">
        <f t="shared" si="5"/>
        <v>17292</v>
      </c>
      <c r="M68" s="816"/>
      <c r="N68" s="816">
        <v>0</v>
      </c>
      <c r="O68" s="816">
        <v>17292</v>
      </c>
      <c r="P68" s="816">
        <v>0</v>
      </c>
      <c r="R68" s="810"/>
    </row>
    <row r="69" spans="1:18" s="817" customFormat="1" ht="24" x14ac:dyDescent="0.25">
      <c r="A69" s="815">
        <v>58</v>
      </c>
      <c r="B69" s="724" t="s">
        <v>205</v>
      </c>
      <c r="C69" s="725" t="s">
        <v>206</v>
      </c>
      <c r="D69" s="813">
        <f t="shared" si="1"/>
        <v>20658</v>
      </c>
      <c r="E69" s="813"/>
      <c r="F69" s="813">
        <v>0</v>
      </c>
      <c r="G69" s="813">
        <f t="shared" si="4"/>
        <v>0</v>
      </c>
      <c r="H69" s="816">
        <v>0</v>
      </c>
      <c r="I69" s="816">
        <v>0</v>
      </c>
      <c r="J69" s="816"/>
      <c r="K69" s="816">
        <v>0</v>
      </c>
      <c r="L69" s="816">
        <f t="shared" si="5"/>
        <v>20658</v>
      </c>
      <c r="M69" s="816"/>
      <c r="N69" s="816">
        <v>0</v>
      </c>
      <c r="O69" s="816">
        <v>20658</v>
      </c>
      <c r="P69" s="816">
        <v>0</v>
      </c>
      <c r="R69" s="810"/>
    </row>
    <row r="70" spans="1:18" s="817" customFormat="1" ht="24" x14ac:dyDescent="0.25">
      <c r="A70" s="815">
        <v>59</v>
      </c>
      <c r="B70" s="818" t="s">
        <v>207</v>
      </c>
      <c r="C70" s="725" t="s">
        <v>208</v>
      </c>
      <c r="D70" s="813">
        <f t="shared" si="1"/>
        <v>24108</v>
      </c>
      <c r="E70" s="813"/>
      <c r="F70" s="813">
        <v>0</v>
      </c>
      <c r="G70" s="813">
        <f t="shared" si="4"/>
        <v>0</v>
      </c>
      <c r="H70" s="816">
        <v>0</v>
      </c>
      <c r="I70" s="816">
        <v>0</v>
      </c>
      <c r="J70" s="816"/>
      <c r="K70" s="816">
        <v>0</v>
      </c>
      <c r="L70" s="816">
        <f t="shared" si="5"/>
        <v>24108</v>
      </c>
      <c r="M70" s="816"/>
      <c r="N70" s="816">
        <v>0</v>
      </c>
      <c r="O70" s="816">
        <v>24108</v>
      </c>
      <c r="P70" s="816">
        <v>0</v>
      </c>
      <c r="R70" s="810"/>
    </row>
    <row r="71" spans="1:18" s="817" customFormat="1" ht="24" x14ac:dyDescent="0.25">
      <c r="A71" s="815">
        <v>60</v>
      </c>
      <c r="B71" s="818" t="s">
        <v>209</v>
      </c>
      <c r="C71" s="725" t="s">
        <v>210</v>
      </c>
      <c r="D71" s="813">
        <f t="shared" si="1"/>
        <v>19442</v>
      </c>
      <c r="E71" s="813"/>
      <c r="F71" s="813">
        <v>0</v>
      </c>
      <c r="G71" s="813">
        <f t="shared" si="4"/>
        <v>0</v>
      </c>
      <c r="H71" s="816">
        <v>0</v>
      </c>
      <c r="I71" s="816">
        <v>0</v>
      </c>
      <c r="J71" s="816"/>
      <c r="K71" s="816">
        <v>0</v>
      </c>
      <c r="L71" s="816">
        <f t="shared" si="5"/>
        <v>19442</v>
      </c>
      <c r="M71" s="816"/>
      <c r="N71" s="816">
        <v>0</v>
      </c>
      <c r="O71" s="816">
        <v>19442</v>
      </c>
      <c r="P71" s="816">
        <v>0</v>
      </c>
      <c r="R71" s="810"/>
    </row>
    <row r="72" spans="1:18" s="817" customFormat="1" ht="24" x14ac:dyDescent="0.25">
      <c r="A72" s="815">
        <v>61</v>
      </c>
      <c r="B72" s="724" t="s">
        <v>211</v>
      </c>
      <c r="C72" s="725" t="s">
        <v>212</v>
      </c>
      <c r="D72" s="813">
        <f t="shared" si="1"/>
        <v>29014</v>
      </c>
      <c r="E72" s="813"/>
      <c r="F72" s="813">
        <v>0</v>
      </c>
      <c r="G72" s="813">
        <f t="shared" si="4"/>
        <v>0</v>
      </c>
      <c r="H72" s="816">
        <v>0</v>
      </c>
      <c r="I72" s="816">
        <v>0</v>
      </c>
      <c r="J72" s="816"/>
      <c r="K72" s="816">
        <v>0</v>
      </c>
      <c r="L72" s="816">
        <f t="shared" si="5"/>
        <v>29014</v>
      </c>
      <c r="M72" s="816">
        <v>2483</v>
      </c>
      <c r="N72" s="816">
        <v>0</v>
      </c>
      <c r="O72" s="816">
        <v>26531</v>
      </c>
      <c r="P72" s="816">
        <v>0</v>
      </c>
      <c r="R72" s="810"/>
    </row>
    <row r="73" spans="1:18" s="817" customFormat="1" ht="24" x14ac:dyDescent="0.25">
      <c r="A73" s="815">
        <v>62</v>
      </c>
      <c r="B73" s="724" t="s">
        <v>213</v>
      </c>
      <c r="C73" s="725" t="s">
        <v>214</v>
      </c>
      <c r="D73" s="813">
        <f t="shared" si="1"/>
        <v>20290</v>
      </c>
      <c r="E73" s="813"/>
      <c r="F73" s="813">
        <v>0</v>
      </c>
      <c r="G73" s="813">
        <f t="shared" si="4"/>
        <v>0</v>
      </c>
      <c r="H73" s="816">
        <v>0</v>
      </c>
      <c r="I73" s="816">
        <v>0</v>
      </c>
      <c r="J73" s="816"/>
      <c r="K73" s="816">
        <v>0</v>
      </c>
      <c r="L73" s="816">
        <f t="shared" si="5"/>
        <v>20290</v>
      </c>
      <c r="M73" s="816"/>
      <c r="N73" s="816">
        <v>0</v>
      </c>
      <c r="O73" s="816">
        <v>20290</v>
      </c>
      <c r="P73" s="816">
        <v>0</v>
      </c>
      <c r="R73" s="810"/>
    </row>
    <row r="74" spans="1:18" s="817" customFormat="1" ht="24" x14ac:dyDescent="0.25">
      <c r="A74" s="815">
        <v>63</v>
      </c>
      <c r="B74" s="724" t="s">
        <v>215</v>
      </c>
      <c r="C74" s="725" t="s">
        <v>216</v>
      </c>
      <c r="D74" s="813">
        <f t="shared" ref="D74:D117" si="6">E74+F74+G74+K74+L74</f>
        <v>18367</v>
      </c>
      <c r="E74" s="813"/>
      <c r="F74" s="813">
        <v>0</v>
      </c>
      <c r="G74" s="813">
        <f t="shared" si="4"/>
        <v>0</v>
      </c>
      <c r="H74" s="816">
        <v>0</v>
      </c>
      <c r="I74" s="816">
        <v>0</v>
      </c>
      <c r="J74" s="816"/>
      <c r="K74" s="816">
        <v>0</v>
      </c>
      <c r="L74" s="816">
        <f t="shared" si="5"/>
        <v>18367</v>
      </c>
      <c r="M74" s="816"/>
      <c r="N74" s="816">
        <v>0</v>
      </c>
      <c r="O74" s="816">
        <v>18367</v>
      </c>
      <c r="P74" s="816">
        <v>0</v>
      </c>
      <c r="R74" s="810"/>
    </row>
    <row r="75" spans="1:18" s="817" customFormat="1" x14ac:dyDescent="0.25">
      <c r="A75" s="815">
        <v>64</v>
      </c>
      <c r="B75" s="819" t="s">
        <v>217</v>
      </c>
      <c r="C75" s="725" t="s">
        <v>218</v>
      </c>
      <c r="D75" s="813">
        <f t="shared" si="6"/>
        <v>135374</v>
      </c>
      <c r="E75" s="813"/>
      <c r="F75" s="813">
        <v>0</v>
      </c>
      <c r="G75" s="813">
        <f t="shared" si="4"/>
        <v>0</v>
      </c>
      <c r="H75" s="816">
        <v>0</v>
      </c>
      <c r="I75" s="816">
        <v>0</v>
      </c>
      <c r="J75" s="816"/>
      <c r="K75" s="816">
        <v>2531</v>
      </c>
      <c r="L75" s="816">
        <f t="shared" si="5"/>
        <v>132843</v>
      </c>
      <c r="M75" s="816"/>
      <c r="N75" s="816">
        <v>11212</v>
      </c>
      <c r="O75" s="816">
        <v>15280</v>
      </c>
      <c r="P75" s="816">
        <v>106351</v>
      </c>
      <c r="R75" s="810"/>
    </row>
    <row r="76" spans="1:18" s="817" customFormat="1" x14ac:dyDescent="0.25">
      <c r="A76" s="815">
        <v>65</v>
      </c>
      <c r="B76" s="724" t="s">
        <v>50</v>
      </c>
      <c r="C76" s="725" t="s">
        <v>219</v>
      </c>
      <c r="D76" s="813">
        <f t="shared" si="6"/>
        <v>228936</v>
      </c>
      <c r="E76" s="813"/>
      <c r="F76" s="813">
        <v>0</v>
      </c>
      <c r="G76" s="813">
        <f t="shared" si="4"/>
        <v>0</v>
      </c>
      <c r="H76" s="816">
        <v>0</v>
      </c>
      <c r="I76" s="816">
        <v>0</v>
      </c>
      <c r="J76" s="816"/>
      <c r="K76" s="816">
        <v>4224</v>
      </c>
      <c r="L76" s="816">
        <f t="shared" si="5"/>
        <v>224712</v>
      </c>
      <c r="M76" s="816"/>
      <c r="N76" s="816">
        <v>68638</v>
      </c>
      <c r="O76" s="816">
        <v>0</v>
      </c>
      <c r="P76" s="816">
        <v>156074</v>
      </c>
      <c r="R76" s="810"/>
    </row>
    <row r="77" spans="1:18" s="817" customFormat="1" x14ac:dyDescent="0.25">
      <c r="A77" s="815">
        <v>66</v>
      </c>
      <c r="B77" s="819" t="s">
        <v>52</v>
      </c>
      <c r="C77" s="725" t="s">
        <v>220</v>
      </c>
      <c r="D77" s="813">
        <f t="shared" si="6"/>
        <v>133365</v>
      </c>
      <c r="E77" s="813"/>
      <c r="F77" s="813">
        <v>2640</v>
      </c>
      <c r="G77" s="813">
        <f t="shared" ref="G77:G117" si="7">H77+I77+J77</f>
        <v>0</v>
      </c>
      <c r="H77" s="816">
        <v>0</v>
      </c>
      <c r="I77" s="816">
        <v>0</v>
      </c>
      <c r="J77" s="816"/>
      <c r="K77" s="816">
        <v>5308</v>
      </c>
      <c r="L77" s="816">
        <f t="shared" ref="L77:L117" si="8">M77+N77+O77+P77</f>
        <v>125417</v>
      </c>
      <c r="M77" s="816"/>
      <c r="N77" s="816">
        <v>12900</v>
      </c>
      <c r="O77" s="816">
        <v>19222</v>
      </c>
      <c r="P77" s="816">
        <v>93295</v>
      </c>
      <c r="R77" s="810"/>
    </row>
    <row r="78" spans="1:18" s="817" customFormat="1" x14ac:dyDescent="0.25">
      <c r="A78" s="815">
        <v>67</v>
      </c>
      <c r="B78" s="724" t="s">
        <v>44</v>
      </c>
      <c r="C78" s="725" t="s">
        <v>221</v>
      </c>
      <c r="D78" s="813">
        <f t="shared" si="6"/>
        <v>81026</v>
      </c>
      <c r="E78" s="813"/>
      <c r="F78" s="813">
        <v>0</v>
      </c>
      <c r="G78" s="813">
        <f t="shared" si="7"/>
        <v>0</v>
      </c>
      <c r="H78" s="816">
        <v>0</v>
      </c>
      <c r="I78" s="816">
        <v>0</v>
      </c>
      <c r="J78" s="816"/>
      <c r="K78" s="816">
        <v>0</v>
      </c>
      <c r="L78" s="816">
        <f t="shared" si="8"/>
        <v>81026</v>
      </c>
      <c r="M78" s="816"/>
      <c r="N78" s="816">
        <v>10015</v>
      </c>
      <c r="O78" s="816">
        <v>5256</v>
      </c>
      <c r="P78" s="816">
        <v>65755</v>
      </c>
      <c r="R78" s="810"/>
    </row>
    <row r="79" spans="1:18" s="817" customFormat="1" ht="13.5" customHeight="1" x14ac:dyDescent="0.25">
      <c r="A79" s="815">
        <v>68</v>
      </c>
      <c r="B79" s="724" t="s">
        <v>54</v>
      </c>
      <c r="C79" s="725" t="s">
        <v>222</v>
      </c>
      <c r="D79" s="813">
        <f t="shared" si="6"/>
        <v>222539</v>
      </c>
      <c r="E79" s="813"/>
      <c r="F79" s="813">
        <v>7930</v>
      </c>
      <c r="G79" s="813">
        <f t="shared" si="7"/>
        <v>0</v>
      </c>
      <c r="H79" s="816">
        <v>0</v>
      </c>
      <c r="I79" s="816">
        <v>0</v>
      </c>
      <c r="J79" s="816"/>
      <c r="K79" s="816">
        <v>0</v>
      </c>
      <c r="L79" s="816">
        <f t="shared" si="8"/>
        <v>214609</v>
      </c>
      <c r="M79" s="816"/>
      <c r="N79" s="816">
        <v>46799</v>
      </c>
      <c r="O79" s="816">
        <v>25900</v>
      </c>
      <c r="P79" s="816">
        <v>141910</v>
      </c>
      <c r="R79" s="810"/>
    </row>
    <row r="80" spans="1:18" s="817" customFormat="1" ht="14.25" customHeight="1" x14ac:dyDescent="0.25">
      <c r="A80" s="815">
        <v>69</v>
      </c>
      <c r="B80" s="724" t="s">
        <v>36</v>
      </c>
      <c r="C80" s="725" t="s">
        <v>37</v>
      </c>
      <c r="D80" s="813">
        <f t="shared" si="6"/>
        <v>55924</v>
      </c>
      <c r="E80" s="813"/>
      <c r="F80" s="813">
        <v>0</v>
      </c>
      <c r="G80" s="813">
        <f t="shared" si="7"/>
        <v>0</v>
      </c>
      <c r="H80" s="816">
        <v>0</v>
      </c>
      <c r="I80" s="816">
        <v>0</v>
      </c>
      <c r="J80" s="816"/>
      <c r="K80" s="816">
        <v>0</v>
      </c>
      <c r="L80" s="816">
        <f t="shared" si="8"/>
        <v>55924</v>
      </c>
      <c r="M80" s="816"/>
      <c r="N80" s="816">
        <v>11810</v>
      </c>
      <c r="O80" s="816">
        <v>0</v>
      </c>
      <c r="P80" s="816">
        <v>44114</v>
      </c>
      <c r="R80" s="810"/>
    </row>
    <row r="81" spans="1:18" s="817" customFormat="1" x14ac:dyDescent="0.25">
      <c r="A81" s="815">
        <v>70</v>
      </c>
      <c r="B81" s="724" t="s">
        <v>48</v>
      </c>
      <c r="C81" s="725" t="s">
        <v>223</v>
      </c>
      <c r="D81" s="813">
        <f t="shared" si="6"/>
        <v>159067</v>
      </c>
      <c r="E81" s="813"/>
      <c r="F81" s="813">
        <v>0</v>
      </c>
      <c r="G81" s="813">
        <f t="shared" si="7"/>
        <v>0</v>
      </c>
      <c r="H81" s="816">
        <v>0</v>
      </c>
      <c r="I81" s="816">
        <v>0</v>
      </c>
      <c r="J81" s="816"/>
      <c r="K81" s="816">
        <v>0</v>
      </c>
      <c r="L81" s="816">
        <f t="shared" si="8"/>
        <v>159067</v>
      </c>
      <c r="M81" s="816"/>
      <c r="N81" s="816">
        <v>34700</v>
      </c>
      <c r="O81" s="816">
        <v>8556</v>
      </c>
      <c r="P81" s="816">
        <v>115811</v>
      </c>
      <c r="R81" s="810"/>
    </row>
    <row r="82" spans="1:18" s="817" customFormat="1" x14ac:dyDescent="0.25">
      <c r="A82" s="815">
        <v>71</v>
      </c>
      <c r="B82" s="724" t="s">
        <v>224</v>
      </c>
      <c r="C82" s="725" t="s">
        <v>225</v>
      </c>
      <c r="D82" s="813">
        <f t="shared" si="6"/>
        <v>34926</v>
      </c>
      <c r="E82" s="813"/>
      <c r="F82" s="813">
        <v>0</v>
      </c>
      <c r="G82" s="813">
        <f t="shared" si="7"/>
        <v>34926</v>
      </c>
      <c r="H82" s="816">
        <f>34926-I82</f>
        <v>33966</v>
      </c>
      <c r="I82" s="816">
        <v>960</v>
      </c>
      <c r="J82" s="816"/>
      <c r="K82" s="816">
        <v>0</v>
      </c>
      <c r="L82" s="816">
        <f t="shared" si="8"/>
        <v>0</v>
      </c>
      <c r="M82" s="816"/>
      <c r="N82" s="816">
        <v>0</v>
      </c>
      <c r="O82" s="816">
        <v>0</v>
      </c>
      <c r="P82" s="816">
        <v>0</v>
      </c>
      <c r="R82" s="810"/>
    </row>
    <row r="83" spans="1:18" s="814" customFormat="1" ht="24" x14ac:dyDescent="0.25">
      <c r="A83" s="1150">
        <v>72</v>
      </c>
      <c r="B83" s="1153" t="s">
        <v>228</v>
      </c>
      <c r="C83" s="380" t="s">
        <v>229</v>
      </c>
      <c r="D83" s="824">
        <f t="shared" si="6"/>
        <v>40518</v>
      </c>
      <c r="E83" s="824"/>
      <c r="F83" s="824">
        <v>0</v>
      </c>
      <c r="G83" s="824">
        <f t="shared" si="7"/>
        <v>29161</v>
      </c>
      <c r="H83" s="825">
        <f>H84+H85+H86</f>
        <v>24691</v>
      </c>
      <c r="I83" s="825">
        <v>4470</v>
      </c>
      <c r="J83" s="825"/>
      <c r="K83" s="825">
        <v>0</v>
      </c>
      <c r="L83" s="816">
        <f t="shared" si="8"/>
        <v>11357</v>
      </c>
      <c r="M83" s="825"/>
      <c r="N83" s="825">
        <v>2029</v>
      </c>
      <c r="O83" s="825">
        <v>0</v>
      </c>
      <c r="P83" s="825">
        <v>9328</v>
      </c>
      <c r="R83" s="810"/>
    </row>
    <row r="84" spans="1:18" s="817" customFormat="1" ht="36" x14ac:dyDescent="0.25">
      <c r="A84" s="1151"/>
      <c r="B84" s="1154"/>
      <c r="C84" s="725" t="s">
        <v>230</v>
      </c>
      <c r="D84" s="813">
        <f t="shared" si="6"/>
        <v>11357</v>
      </c>
      <c r="E84" s="813"/>
      <c r="F84" s="813">
        <v>0</v>
      </c>
      <c r="G84" s="813">
        <f t="shared" si="7"/>
        <v>0</v>
      </c>
      <c r="H84" s="816">
        <v>0</v>
      </c>
      <c r="I84" s="816">
        <v>0</v>
      </c>
      <c r="J84" s="816"/>
      <c r="K84" s="816">
        <v>0</v>
      </c>
      <c r="L84" s="816">
        <f t="shared" si="8"/>
        <v>11357</v>
      </c>
      <c r="M84" s="816"/>
      <c r="N84" s="816">
        <v>2029</v>
      </c>
      <c r="O84" s="816">
        <v>0</v>
      </c>
      <c r="P84" s="816">
        <v>9328</v>
      </c>
      <c r="R84" s="810"/>
    </row>
    <row r="85" spans="1:18" s="817" customFormat="1" ht="24" x14ac:dyDescent="0.25">
      <c r="A85" s="1151"/>
      <c r="B85" s="1154"/>
      <c r="C85" s="725" t="s">
        <v>231</v>
      </c>
      <c r="D85" s="813">
        <f t="shared" si="6"/>
        <v>4470</v>
      </c>
      <c r="E85" s="813"/>
      <c r="F85" s="813">
        <v>0</v>
      </c>
      <c r="G85" s="813">
        <f t="shared" si="7"/>
        <v>4470</v>
      </c>
      <c r="H85" s="816">
        <v>0</v>
      </c>
      <c r="I85" s="816">
        <v>4470</v>
      </c>
      <c r="J85" s="816"/>
      <c r="K85" s="816">
        <v>0</v>
      </c>
      <c r="L85" s="816">
        <f t="shared" si="8"/>
        <v>0</v>
      </c>
      <c r="M85" s="816"/>
      <c r="N85" s="816">
        <v>0</v>
      </c>
      <c r="O85" s="816">
        <v>0</v>
      </c>
      <c r="P85" s="816">
        <v>0</v>
      </c>
      <c r="R85" s="810"/>
    </row>
    <row r="86" spans="1:18" s="817" customFormat="1" ht="36" x14ac:dyDescent="0.25">
      <c r="A86" s="1152"/>
      <c r="B86" s="1155"/>
      <c r="C86" s="826" t="s">
        <v>232</v>
      </c>
      <c r="D86" s="813">
        <f t="shared" si="6"/>
        <v>24691</v>
      </c>
      <c r="E86" s="813"/>
      <c r="F86" s="813">
        <v>0</v>
      </c>
      <c r="G86" s="813">
        <f t="shared" si="7"/>
        <v>24691</v>
      </c>
      <c r="H86" s="816">
        <v>24691</v>
      </c>
      <c r="I86" s="816">
        <v>0</v>
      </c>
      <c r="J86" s="816"/>
      <c r="K86" s="816">
        <v>0</v>
      </c>
      <c r="L86" s="816">
        <f t="shared" si="8"/>
        <v>0</v>
      </c>
      <c r="M86" s="816"/>
      <c r="N86" s="816">
        <v>0</v>
      </c>
      <c r="O86" s="816">
        <v>0</v>
      </c>
      <c r="P86" s="816">
        <v>0</v>
      </c>
      <c r="R86" s="810"/>
    </row>
    <row r="87" spans="1:18" s="817" customFormat="1" ht="24" x14ac:dyDescent="0.25">
      <c r="A87" s="815">
        <v>73</v>
      </c>
      <c r="B87" s="818" t="s">
        <v>233</v>
      </c>
      <c r="C87" s="725" t="s">
        <v>234</v>
      </c>
      <c r="D87" s="813">
        <f t="shared" si="6"/>
        <v>1341</v>
      </c>
      <c r="E87" s="813"/>
      <c r="F87" s="813">
        <v>0</v>
      </c>
      <c r="G87" s="813">
        <f t="shared" si="7"/>
        <v>1341</v>
      </c>
      <c r="H87" s="816">
        <f>1341-I87</f>
        <v>919</v>
      </c>
      <c r="I87" s="816">
        <v>422</v>
      </c>
      <c r="J87" s="816"/>
      <c r="K87" s="816">
        <v>0</v>
      </c>
      <c r="L87" s="816">
        <f t="shared" si="8"/>
        <v>0</v>
      </c>
      <c r="M87" s="816"/>
      <c r="N87" s="816">
        <v>0</v>
      </c>
      <c r="O87" s="816">
        <v>0</v>
      </c>
      <c r="P87" s="816">
        <v>0</v>
      </c>
      <c r="R87" s="810"/>
    </row>
    <row r="88" spans="1:18" s="817" customFormat="1" x14ac:dyDescent="0.25">
      <c r="A88" s="815">
        <v>74</v>
      </c>
      <c r="B88" s="818" t="s">
        <v>235</v>
      </c>
      <c r="C88" s="725" t="s">
        <v>236</v>
      </c>
      <c r="D88" s="813">
        <f t="shared" si="6"/>
        <v>9124</v>
      </c>
      <c r="E88" s="813"/>
      <c r="F88" s="813">
        <v>0</v>
      </c>
      <c r="G88" s="813">
        <f t="shared" si="7"/>
        <v>0</v>
      </c>
      <c r="H88" s="816">
        <v>0</v>
      </c>
      <c r="I88" s="816">
        <v>0</v>
      </c>
      <c r="J88" s="816"/>
      <c r="K88" s="816">
        <v>0</v>
      </c>
      <c r="L88" s="816">
        <f t="shared" si="8"/>
        <v>9124</v>
      </c>
      <c r="M88" s="816"/>
      <c r="N88" s="816">
        <v>1300</v>
      </c>
      <c r="O88" s="816">
        <v>817</v>
      </c>
      <c r="P88" s="816">
        <v>7007</v>
      </c>
      <c r="R88" s="810"/>
    </row>
    <row r="89" spans="1:18" s="817" customFormat="1" x14ac:dyDescent="0.25">
      <c r="A89" s="815">
        <v>75</v>
      </c>
      <c r="B89" s="819" t="s">
        <v>74</v>
      </c>
      <c r="C89" s="725" t="s">
        <v>237</v>
      </c>
      <c r="D89" s="813">
        <f t="shared" si="6"/>
        <v>44628</v>
      </c>
      <c r="E89" s="813"/>
      <c r="F89" s="813">
        <v>0</v>
      </c>
      <c r="G89" s="813">
        <f t="shared" si="7"/>
        <v>0</v>
      </c>
      <c r="H89" s="816">
        <v>0</v>
      </c>
      <c r="I89" s="816">
        <v>0</v>
      </c>
      <c r="J89" s="816"/>
      <c r="K89" s="816">
        <v>0</v>
      </c>
      <c r="L89" s="816">
        <f t="shared" si="8"/>
        <v>44628</v>
      </c>
      <c r="M89" s="816"/>
      <c r="N89" s="816">
        <v>7009</v>
      </c>
      <c r="O89" s="816">
        <v>5786</v>
      </c>
      <c r="P89" s="816">
        <v>31833</v>
      </c>
      <c r="R89" s="810"/>
    </row>
    <row r="90" spans="1:18" s="817" customFormat="1" x14ac:dyDescent="0.25">
      <c r="A90" s="815">
        <v>76</v>
      </c>
      <c r="B90" s="818" t="s">
        <v>38</v>
      </c>
      <c r="C90" s="725" t="s">
        <v>39</v>
      </c>
      <c r="D90" s="813">
        <f t="shared" si="6"/>
        <v>28058</v>
      </c>
      <c r="E90" s="813"/>
      <c r="F90" s="813">
        <v>0</v>
      </c>
      <c r="G90" s="813">
        <f t="shared" si="7"/>
        <v>0</v>
      </c>
      <c r="H90" s="816">
        <v>0</v>
      </c>
      <c r="I90" s="816">
        <v>0</v>
      </c>
      <c r="J90" s="816"/>
      <c r="K90" s="816">
        <v>0</v>
      </c>
      <c r="L90" s="816">
        <f t="shared" si="8"/>
        <v>28058</v>
      </c>
      <c r="M90" s="816"/>
      <c r="N90" s="816">
        <v>4062</v>
      </c>
      <c r="O90" s="816">
        <v>5800</v>
      </c>
      <c r="P90" s="816">
        <v>18196</v>
      </c>
      <c r="R90" s="810"/>
    </row>
    <row r="91" spans="1:18" s="817" customFormat="1" x14ac:dyDescent="0.25">
      <c r="A91" s="815">
        <v>77</v>
      </c>
      <c r="B91" s="819" t="s">
        <v>40</v>
      </c>
      <c r="C91" s="725" t="s">
        <v>41</v>
      </c>
      <c r="D91" s="813">
        <f t="shared" si="6"/>
        <v>28973</v>
      </c>
      <c r="E91" s="813"/>
      <c r="F91" s="813">
        <v>0</v>
      </c>
      <c r="G91" s="813">
        <f t="shared" si="7"/>
        <v>0</v>
      </c>
      <c r="H91" s="816">
        <v>0</v>
      </c>
      <c r="I91" s="816">
        <v>0</v>
      </c>
      <c r="J91" s="816"/>
      <c r="K91" s="816">
        <v>0</v>
      </c>
      <c r="L91" s="816">
        <f t="shared" si="8"/>
        <v>28973</v>
      </c>
      <c r="M91" s="816"/>
      <c r="N91" s="816">
        <v>4352</v>
      </c>
      <c r="O91" s="816">
        <v>4949</v>
      </c>
      <c r="P91" s="816">
        <v>19672</v>
      </c>
      <c r="R91" s="810"/>
    </row>
    <row r="92" spans="1:18" s="817" customFormat="1" x14ac:dyDescent="0.25">
      <c r="A92" s="815">
        <v>78</v>
      </c>
      <c r="B92" s="819" t="s">
        <v>238</v>
      </c>
      <c r="C92" s="725" t="s">
        <v>239</v>
      </c>
      <c r="D92" s="813">
        <f t="shared" si="6"/>
        <v>81600</v>
      </c>
      <c r="E92" s="813"/>
      <c r="F92" s="813">
        <v>0</v>
      </c>
      <c r="G92" s="813">
        <f t="shared" si="7"/>
        <v>0</v>
      </c>
      <c r="H92" s="816">
        <v>0</v>
      </c>
      <c r="I92" s="816">
        <v>0</v>
      </c>
      <c r="J92" s="816"/>
      <c r="K92" s="816">
        <v>0</v>
      </c>
      <c r="L92" s="816">
        <f t="shared" si="8"/>
        <v>81600</v>
      </c>
      <c r="M92" s="816"/>
      <c r="N92" s="816">
        <v>5382</v>
      </c>
      <c r="O92" s="816">
        <v>18300</v>
      </c>
      <c r="P92" s="816">
        <v>57918</v>
      </c>
      <c r="R92" s="810"/>
    </row>
    <row r="93" spans="1:18" s="817" customFormat="1" x14ac:dyDescent="0.25">
      <c r="A93" s="815">
        <v>79</v>
      </c>
      <c r="B93" s="818" t="s">
        <v>240</v>
      </c>
      <c r="C93" s="725" t="s">
        <v>241</v>
      </c>
      <c r="D93" s="813">
        <f t="shared" si="6"/>
        <v>34560</v>
      </c>
      <c r="E93" s="813"/>
      <c r="F93" s="813">
        <v>0</v>
      </c>
      <c r="G93" s="813">
        <f t="shared" si="7"/>
        <v>0</v>
      </c>
      <c r="H93" s="816">
        <v>0</v>
      </c>
      <c r="I93" s="816">
        <v>0</v>
      </c>
      <c r="J93" s="816"/>
      <c r="K93" s="816">
        <v>0</v>
      </c>
      <c r="L93" s="816">
        <f t="shared" si="8"/>
        <v>34560</v>
      </c>
      <c r="M93" s="816"/>
      <c r="N93" s="816">
        <v>4128</v>
      </c>
      <c r="O93" s="816">
        <v>5200</v>
      </c>
      <c r="P93" s="816">
        <v>25232</v>
      </c>
      <c r="R93" s="810"/>
    </row>
    <row r="94" spans="1:18" s="817" customFormat="1" x14ac:dyDescent="0.25">
      <c r="A94" s="815">
        <v>80</v>
      </c>
      <c r="B94" s="818" t="s">
        <v>88</v>
      </c>
      <c r="C94" s="725" t="s">
        <v>89</v>
      </c>
      <c r="D94" s="813">
        <f t="shared" si="6"/>
        <v>42171</v>
      </c>
      <c r="E94" s="813"/>
      <c r="F94" s="813">
        <v>0</v>
      </c>
      <c r="G94" s="813">
        <f t="shared" si="7"/>
        <v>0</v>
      </c>
      <c r="H94" s="816">
        <v>0</v>
      </c>
      <c r="I94" s="816">
        <v>0</v>
      </c>
      <c r="J94" s="816"/>
      <c r="K94" s="816">
        <v>0</v>
      </c>
      <c r="L94" s="816">
        <f t="shared" si="8"/>
        <v>42171</v>
      </c>
      <c r="M94" s="816"/>
      <c r="N94" s="816">
        <v>7974</v>
      </c>
      <c r="O94" s="816">
        <v>5410</v>
      </c>
      <c r="P94" s="816">
        <v>28787</v>
      </c>
      <c r="R94" s="810"/>
    </row>
    <row r="95" spans="1:18" s="817" customFormat="1" x14ac:dyDescent="0.25">
      <c r="A95" s="815">
        <v>81</v>
      </c>
      <c r="B95" s="724" t="s">
        <v>242</v>
      </c>
      <c r="C95" s="725" t="s">
        <v>243</v>
      </c>
      <c r="D95" s="813">
        <f t="shared" si="6"/>
        <v>100095</v>
      </c>
      <c r="E95" s="813"/>
      <c r="F95" s="813">
        <v>0</v>
      </c>
      <c r="G95" s="813">
        <f t="shared" si="7"/>
        <v>0</v>
      </c>
      <c r="H95" s="816">
        <v>0</v>
      </c>
      <c r="I95" s="816">
        <v>0</v>
      </c>
      <c r="J95" s="816"/>
      <c r="K95" s="816">
        <v>0</v>
      </c>
      <c r="L95" s="816">
        <f t="shared" si="8"/>
        <v>100095</v>
      </c>
      <c r="M95" s="816"/>
      <c r="N95" s="816">
        <v>15378</v>
      </c>
      <c r="O95" s="816">
        <v>14263</v>
      </c>
      <c r="P95" s="816">
        <v>70454</v>
      </c>
      <c r="R95" s="810"/>
    </row>
    <row r="96" spans="1:18" s="817" customFormat="1" x14ac:dyDescent="0.25">
      <c r="A96" s="815">
        <v>82</v>
      </c>
      <c r="B96" s="724" t="s">
        <v>244</v>
      </c>
      <c r="C96" s="725" t="s">
        <v>245</v>
      </c>
      <c r="D96" s="813">
        <f t="shared" si="6"/>
        <v>75571</v>
      </c>
      <c r="E96" s="813"/>
      <c r="F96" s="813">
        <v>0</v>
      </c>
      <c r="G96" s="813">
        <f t="shared" si="7"/>
        <v>0</v>
      </c>
      <c r="H96" s="816">
        <v>0</v>
      </c>
      <c r="I96" s="816">
        <v>0</v>
      </c>
      <c r="J96" s="816"/>
      <c r="K96" s="816">
        <v>0</v>
      </c>
      <c r="L96" s="816">
        <f t="shared" si="8"/>
        <v>75571</v>
      </c>
      <c r="M96" s="816">
        <v>113</v>
      </c>
      <c r="N96" s="816">
        <v>3188</v>
      </c>
      <c r="O96" s="816">
        <f>15150-113</f>
        <v>15037</v>
      </c>
      <c r="P96" s="816">
        <v>57233</v>
      </c>
      <c r="R96" s="810"/>
    </row>
    <row r="97" spans="1:18" s="817" customFormat="1" x14ac:dyDescent="0.25">
      <c r="A97" s="815">
        <v>83</v>
      </c>
      <c r="B97" s="819" t="s">
        <v>246</v>
      </c>
      <c r="C97" s="725" t="s">
        <v>247</v>
      </c>
      <c r="D97" s="813">
        <f t="shared" si="6"/>
        <v>26285</v>
      </c>
      <c r="E97" s="813"/>
      <c r="F97" s="813">
        <v>0</v>
      </c>
      <c r="G97" s="813">
        <f t="shared" si="7"/>
        <v>0</v>
      </c>
      <c r="H97" s="816">
        <v>0</v>
      </c>
      <c r="I97" s="816">
        <v>0</v>
      </c>
      <c r="J97" s="816"/>
      <c r="K97" s="816">
        <v>0</v>
      </c>
      <c r="L97" s="816">
        <f t="shared" si="8"/>
        <v>26285</v>
      </c>
      <c r="M97" s="816"/>
      <c r="N97" s="816">
        <v>1161</v>
      </c>
      <c r="O97" s="816">
        <v>7328</v>
      </c>
      <c r="P97" s="816">
        <v>17796</v>
      </c>
      <c r="R97" s="810"/>
    </row>
    <row r="98" spans="1:18" s="817" customFormat="1" x14ac:dyDescent="0.25">
      <c r="A98" s="815">
        <v>84</v>
      </c>
      <c r="B98" s="724" t="s">
        <v>248</v>
      </c>
      <c r="C98" s="725" t="s">
        <v>249</v>
      </c>
      <c r="D98" s="813">
        <f t="shared" si="6"/>
        <v>40973</v>
      </c>
      <c r="E98" s="813"/>
      <c r="F98" s="813">
        <v>0</v>
      </c>
      <c r="G98" s="813">
        <f t="shared" si="7"/>
        <v>0</v>
      </c>
      <c r="H98" s="816">
        <v>0</v>
      </c>
      <c r="I98" s="816">
        <v>0</v>
      </c>
      <c r="J98" s="816"/>
      <c r="K98" s="816">
        <v>0</v>
      </c>
      <c r="L98" s="816">
        <f t="shared" si="8"/>
        <v>40973</v>
      </c>
      <c r="M98" s="816"/>
      <c r="N98" s="816">
        <v>6763</v>
      </c>
      <c r="O98" s="816">
        <v>2170</v>
      </c>
      <c r="P98" s="816">
        <v>32040</v>
      </c>
      <c r="R98" s="810"/>
    </row>
    <row r="99" spans="1:18" s="817" customFormat="1" ht="12" customHeight="1" x14ac:dyDescent="0.25">
      <c r="A99" s="815">
        <v>85</v>
      </c>
      <c r="B99" s="724" t="s">
        <v>250</v>
      </c>
      <c r="C99" s="725" t="s">
        <v>251</v>
      </c>
      <c r="D99" s="813">
        <f t="shared" si="6"/>
        <v>39434</v>
      </c>
      <c r="E99" s="813"/>
      <c r="F99" s="813">
        <v>0</v>
      </c>
      <c r="G99" s="813">
        <f t="shared" si="7"/>
        <v>0</v>
      </c>
      <c r="H99" s="816">
        <v>0</v>
      </c>
      <c r="I99" s="816">
        <v>0</v>
      </c>
      <c r="J99" s="816"/>
      <c r="K99" s="816">
        <v>0</v>
      </c>
      <c r="L99" s="816">
        <f t="shared" si="8"/>
        <v>39434</v>
      </c>
      <c r="M99" s="816"/>
      <c r="N99" s="816">
        <v>4846</v>
      </c>
      <c r="O99" s="816">
        <v>7165</v>
      </c>
      <c r="P99" s="816">
        <v>27423</v>
      </c>
      <c r="R99" s="810"/>
    </row>
    <row r="100" spans="1:18" s="821" customFormat="1" x14ac:dyDescent="0.25">
      <c r="A100" s="815">
        <v>86</v>
      </c>
      <c r="B100" s="818" t="s">
        <v>32</v>
      </c>
      <c r="C100" s="725" t="s">
        <v>33</v>
      </c>
      <c r="D100" s="813">
        <f t="shared" si="6"/>
        <v>50555</v>
      </c>
      <c r="E100" s="813"/>
      <c r="F100" s="813">
        <v>2410</v>
      </c>
      <c r="G100" s="813">
        <f t="shared" si="7"/>
        <v>0</v>
      </c>
      <c r="H100" s="816">
        <v>0</v>
      </c>
      <c r="I100" s="816">
        <v>0</v>
      </c>
      <c r="J100" s="816"/>
      <c r="K100" s="816">
        <v>0</v>
      </c>
      <c r="L100" s="816">
        <f t="shared" si="8"/>
        <v>48145</v>
      </c>
      <c r="M100" s="816"/>
      <c r="N100" s="816">
        <v>4253</v>
      </c>
      <c r="O100" s="816">
        <v>5902</v>
      </c>
      <c r="P100" s="816">
        <v>37990</v>
      </c>
      <c r="R100" s="810"/>
    </row>
    <row r="101" spans="1:18" s="817" customFormat="1" x14ac:dyDescent="0.25">
      <c r="A101" s="815">
        <v>87</v>
      </c>
      <c r="B101" s="819" t="s">
        <v>252</v>
      </c>
      <c r="C101" s="725" t="s">
        <v>253</v>
      </c>
      <c r="D101" s="813">
        <f t="shared" si="6"/>
        <v>30321</v>
      </c>
      <c r="E101" s="813"/>
      <c r="F101" s="813">
        <v>0</v>
      </c>
      <c r="G101" s="813">
        <f t="shared" si="7"/>
        <v>0</v>
      </c>
      <c r="H101" s="816">
        <v>0</v>
      </c>
      <c r="I101" s="816">
        <v>0</v>
      </c>
      <c r="J101" s="816"/>
      <c r="K101" s="816">
        <v>0</v>
      </c>
      <c r="L101" s="816">
        <f t="shared" si="8"/>
        <v>30321</v>
      </c>
      <c r="M101" s="816"/>
      <c r="N101" s="816">
        <v>5365</v>
      </c>
      <c r="O101" s="816">
        <v>3940</v>
      </c>
      <c r="P101" s="816">
        <v>21016</v>
      </c>
      <c r="R101" s="810"/>
    </row>
    <row r="102" spans="1:18" s="817" customFormat="1" x14ac:dyDescent="0.25">
      <c r="A102" s="815">
        <v>88</v>
      </c>
      <c r="B102" s="819" t="s">
        <v>254</v>
      </c>
      <c r="C102" s="725" t="s">
        <v>255</v>
      </c>
      <c r="D102" s="813">
        <f t="shared" si="6"/>
        <v>44502</v>
      </c>
      <c r="E102" s="813"/>
      <c r="F102" s="813">
        <v>0</v>
      </c>
      <c r="G102" s="813">
        <f t="shared" si="7"/>
        <v>0</v>
      </c>
      <c r="H102" s="816">
        <v>0</v>
      </c>
      <c r="I102" s="816">
        <v>0</v>
      </c>
      <c r="J102" s="816"/>
      <c r="K102" s="816">
        <v>0</v>
      </c>
      <c r="L102" s="816">
        <f t="shared" si="8"/>
        <v>44502</v>
      </c>
      <c r="M102" s="816"/>
      <c r="N102" s="816">
        <v>5800</v>
      </c>
      <c r="O102" s="816">
        <v>5982</v>
      </c>
      <c r="P102" s="816">
        <v>32720</v>
      </c>
      <c r="R102" s="810"/>
    </row>
    <row r="103" spans="1:18" s="817" customFormat="1" x14ac:dyDescent="0.25">
      <c r="A103" s="815">
        <v>89</v>
      </c>
      <c r="B103" s="724" t="s">
        <v>256</v>
      </c>
      <c r="C103" s="725" t="s">
        <v>257</v>
      </c>
      <c r="D103" s="813">
        <f t="shared" si="6"/>
        <v>77974</v>
      </c>
      <c r="E103" s="813"/>
      <c r="F103" s="813">
        <v>0</v>
      </c>
      <c r="G103" s="813">
        <f t="shared" si="7"/>
        <v>0</v>
      </c>
      <c r="H103" s="816">
        <v>0</v>
      </c>
      <c r="I103" s="816">
        <v>0</v>
      </c>
      <c r="J103" s="816"/>
      <c r="K103" s="816">
        <v>0</v>
      </c>
      <c r="L103" s="816">
        <f t="shared" si="8"/>
        <v>77974</v>
      </c>
      <c r="M103" s="816"/>
      <c r="N103" s="816">
        <v>9286</v>
      </c>
      <c r="O103" s="816">
        <v>11140</v>
      </c>
      <c r="P103" s="816">
        <v>57548</v>
      </c>
      <c r="R103" s="810"/>
    </row>
    <row r="104" spans="1:18" s="817" customFormat="1" x14ac:dyDescent="0.25">
      <c r="A104" s="815">
        <v>90</v>
      </c>
      <c r="B104" s="818" t="s">
        <v>76</v>
      </c>
      <c r="C104" s="725" t="s">
        <v>77</v>
      </c>
      <c r="D104" s="813">
        <f t="shared" si="6"/>
        <v>35459</v>
      </c>
      <c r="E104" s="813"/>
      <c r="F104" s="813">
        <v>0</v>
      </c>
      <c r="G104" s="813">
        <f t="shared" si="7"/>
        <v>0</v>
      </c>
      <c r="H104" s="816">
        <v>0</v>
      </c>
      <c r="I104" s="816">
        <v>0</v>
      </c>
      <c r="J104" s="816"/>
      <c r="K104" s="816">
        <v>0</v>
      </c>
      <c r="L104" s="816">
        <f t="shared" si="8"/>
        <v>35459</v>
      </c>
      <c r="M104" s="816"/>
      <c r="N104" s="816">
        <v>5638</v>
      </c>
      <c r="O104" s="816">
        <v>4300</v>
      </c>
      <c r="P104" s="816">
        <v>25521</v>
      </c>
      <c r="R104" s="810"/>
    </row>
    <row r="105" spans="1:18" s="817" customFormat="1" ht="13.5" customHeight="1" x14ac:dyDescent="0.25">
      <c r="A105" s="815">
        <v>91</v>
      </c>
      <c r="B105" s="724" t="s">
        <v>258</v>
      </c>
      <c r="C105" s="725" t="s">
        <v>259</v>
      </c>
      <c r="D105" s="813">
        <f t="shared" si="6"/>
        <v>2487</v>
      </c>
      <c r="E105" s="813"/>
      <c r="F105" s="813">
        <v>0</v>
      </c>
      <c r="G105" s="813">
        <f t="shared" si="7"/>
        <v>2487</v>
      </c>
      <c r="H105" s="816">
        <v>2487</v>
      </c>
      <c r="I105" s="816">
        <v>0</v>
      </c>
      <c r="J105" s="816"/>
      <c r="K105" s="816">
        <v>0</v>
      </c>
      <c r="L105" s="816">
        <f t="shared" si="8"/>
        <v>0</v>
      </c>
      <c r="M105" s="816"/>
      <c r="N105" s="816">
        <v>0</v>
      </c>
      <c r="O105" s="816">
        <v>0</v>
      </c>
      <c r="P105" s="816">
        <v>0</v>
      </c>
      <c r="R105" s="810"/>
    </row>
    <row r="106" spans="1:18" s="817" customFormat="1" x14ac:dyDescent="0.25">
      <c r="A106" s="815">
        <v>92</v>
      </c>
      <c r="B106" s="819" t="s">
        <v>264</v>
      </c>
      <c r="C106" s="725" t="s">
        <v>265</v>
      </c>
      <c r="D106" s="813">
        <f t="shared" si="6"/>
        <v>28</v>
      </c>
      <c r="E106" s="813"/>
      <c r="F106" s="813">
        <v>0</v>
      </c>
      <c r="G106" s="813">
        <f t="shared" si="7"/>
        <v>28</v>
      </c>
      <c r="H106" s="816">
        <v>28</v>
      </c>
      <c r="I106" s="816">
        <v>0</v>
      </c>
      <c r="J106" s="816"/>
      <c r="K106" s="816">
        <v>0</v>
      </c>
      <c r="L106" s="816">
        <f t="shared" si="8"/>
        <v>0</v>
      </c>
      <c r="M106" s="816"/>
      <c r="N106" s="816">
        <v>0</v>
      </c>
      <c r="O106" s="816">
        <v>0</v>
      </c>
      <c r="P106" s="816">
        <v>0</v>
      </c>
      <c r="R106" s="810"/>
    </row>
    <row r="107" spans="1:18" s="817" customFormat="1" x14ac:dyDescent="0.25">
      <c r="A107" s="815">
        <v>93</v>
      </c>
      <c r="B107" s="819" t="s">
        <v>272</v>
      </c>
      <c r="C107" s="725" t="s">
        <v>273</v>
      </c>
      <c r="D107" s="813">
        <f t="shared" si="6"/>
        <v>9153</v>
      </c>
      <c r="E107" s="813"/>
      <c r="F107" s="813">
        <v>0</v>
      </c>
      <c r="G107" s="813">
        <f t="shared" si="7"/>
        <v>9153</v>
      </c>
      <c r="H107" s="816">
        <v>9153</v>
      </c>
      <c r="I107" s="816">
        <v>0</v>
      </c>
      <c r="J107" s="816"/>
      <c r="K107" s="816">
        <v>0</v>
      </c>
      <c r="L107" s="816">
        <f t="shared" si="8"/>
        <v>0</v>
      </c>
      <c r="M107" s="816"/>
      <c r="N107" s="816">
        <v>0</v>
      </c>
      <c r="O107" s="816">
        <v>0</v>
      </c>
      <c r="P107" s="816">
        <v>0</v>
      </c>
      <c r="R107" s="810"/>
    </row>
    <row r="108" spans="1:18" s="817" customFormat="1" ht="11.25" customHeight="1" x14ac:dyDescent="0.25">
      <c r="A108" s="815">
        <v>94</v>
      </c>
      <c r="B108" s="819" t="s">
        <v>278</v>
      </c>
      <c r="C108" s="725" t="s">
        <v>279</v>
      </c>
      <c r="D108" s="813">
        <f t="shared" si="6"/>
        <v>16</v>
      </c>
      <c r="E108" s="813"/>
      <c r="F108" s="813">
        <v>0</v>
      </c>
      <c r="G108" s="813">
        <f t="shared" si="7"/>
        <v>16</v>
      </c>
      <c r="H108" s="816">
        <v>16</v>
      </c>
      <c r="I108" s="816">
        <v>0</v>
      </c>
      <c r="J108" s="816"/>
      <c r="K108" s="816">
        <v>0</v>
      </c>
      <c r="L108" s="816">
        <f t="shared" si="8"/>
        <v>0</v>
      </c>
      <c r="M108" s="816"/>
      <c r="N108" s="816">
        <v>0</v>
      </c>
      <c r="O108" s="816">
        <v>0</v>
      </c>
      <c r="P108" s="816">
        <v>0</v>
      </c>
      <c r="R108" s="810"/>
    </row>
    <row r="109" spans="1:18" s="817" customFormat="1" ht="14.25" customHeight="1" x14ac:dyDescent="0.25">
      <c r="A109" s="815">
        <v>95</v>
      </c>
      <c r="B109" s="818" t="s">
        <v>284</v>
      </c>
      <c r="C109" s="725" t="s">
        <v>285</v>
      </c>
      <c r="D109" s="813">
        <f t="shared" si="6"/>
        <v>68</v>
      </c>
      <c r="E109" s="813"/>
      <c r="F109" s="813">
        <v>0</v>
      </c>
      <c r="G109" s="813">
        <f t="shared" si="7"/>
        <v>68</v>
      </c>
      <c r="H109" s="816">
        <f>68-9</f>
        <v>59</v>
      </c>
      <c r="I109" s="816">
        <v>9</v>
      </c>
      <c r="J109" s="816"/>
      <c r="K109" s="816">
        <v>0</v>
      </c>
      <c r="L109" s="816">
        <f t="shared" si="8"/>
        <v>0</v>
      </c>
      <c r="M109" s="816"/>
      <c r="N109" s="816">
        <v>0</v>
      </c>
      <c r="O109" s="816">
        <v>0</v>
      </c>
      <c r="P109" s="816">
        <v>0</v>
      </c>
      <c r="R109" s="810"/>
    </row>
    <row r="110" spans="1:18" s="817" customFormat="1" x14ac:dyDescent="0.25">
      <c r="A110" s="815">
        <v>96</v>
      </c>
      <c r="B110" s="819" t="s">
        <v>292</v>
      </c>
      <c r="C110" s="725" t="s">
        <v>293</v>
      </c>
      <c r="D110" s="813">
        <f t="shared" si="6"/>
        <v>2932</v>
      </c>
      <c r="E110" s="813"/>
      <c r="F110" s="813">
        <v>0</v>
      </c>
      <c r="G110" s="813">
        <f t="shared" si="7"/>
        <v>2932</v>
      </c>
      <c r="H110" s="816">
        <v>2932</v>
      </c>
      <c r="I110" s="816">
        <v>0</v>
      </c>
      <c r="J110" s="816"/>
      <c r="K110" s="816">
        <v>0</v>
      </c>
      <c r="L110" s="816">
        <f t="shared" si="8"/>
        <v>0</v>
      </c>
      <c r="M110" s="816"/>
      <c r="N110" s="816">
        <v>0</v>
      </c>
      <c r="O110" s="816">
        <v>0</v>
      </c>
      <c r="P110" s="816">
        <v>0</v>
      </c>
      <c r="R110" s="810"/>
    </row>
    <row r="111" spans="1:18" s="817" customFormat="1" x14ac:dyDescent="0.25">
      <c r="A111" s="815">
        <v>97</v>
      </c>
      <c r="B111" s="819" t="s">
        <v>296</v>
      </c>
      <c r="C111" s="725" t="s">
        <v>297</v>
      </c>
      <c r="D111" s="813">
        <f t="shared" si="6"/>
        <v>12</v>
      </c>
      <c r="E111" s="813"/>
      <c r="F111" s="813">
        <v>0</v>
      </c>
      <c r="G111" s="813">
        <f t="shared" si="7"/>
        <v>12</v>
      </c>
      <c r="H111" s="816">
        <v>12</v>
      </c>
      <c r="I111" s="816">
        <v>0</v>
      </c>
      <c r="J111" s="816"/>
      <c r="K111" s="816">
        <v>0</v>
      </c>
      <c r="L111" s="816">
        <f t="shared" si="8"/>
        <v>0</v>
      </c>
      <c r="M111" s="816"/>
      <c r="N111" s="816">
        <v>0</v>
      </c>
      <c r="O111" s="816">
        <v>0</v>
      </c>
      <c r="P111" s="816">
        <v>0</v>
      </c>
      <c r="R111" s="810"/>
    </row>
    <row r="112" spans="1:18" s="817" customFormat="1" x14ac:dyDescent="0.25">
      <c r="A112" s="815">
        <v>98</v>
      </c>
      <c r="B112" s="724" t="s">
        <v>34</v>
      </c>
      <c r="C112" s="725" t="s">
        <v>35</v>
      </c>
      <c r="D112" s="813">
        <f t="shared" si="6"/>
        <v>6538</v>
      </c>
      <c r="E112" s="813"/>
      <c r="F112" s="813">
        <v>0</v>
      </c>
      <c r="G112" s="813">
        <f t="shared" si="7"/>
        <v>144</v>
      </c>
      <c r="H112" s="816">
        <v>144</v>
      </c>
      <c r="I112" s="816">
        <v>0</v>
      </c>
      <c r="J112" s="816"/>
      <c r="K112" s="816">
        <v>6394</v>
      </c>
      <c r="L112" s="816">
        <f t="shared" si="8"/>
        <v>0</v>
      </c>
      <c r="M112" s="816"/>
      <c r="N112" s="816">
        <v>0</v>
      </c>
      <c r="O112" s="816">
        <v>0</v>
      </c>
      <c r="P112" s="816">
        <v>0</v>
      </c>
      <c r="R112" s="810"/>
    </row>
    <row r="113" spans="1:18" s="817" customFormat="1" x14ac:dyDescent="0.25">
      <c r="A113" s="815">
        <v>99</v>
      </c>
      <c r="B113" s="724" t="s">
        <v>299</v>
      </c>
      <c r="C113" s="725" t="s">
        <v>300</v>
      </c>
      <c r="D113" s="813">
        <f t="shared" si="6"/>
        <v>54613</v>
      </c>
      <c r="E113" s="813"/>
      <c r="F113" s="813">
        <v>0</v>
      </c>
      <c r="G113" s="813">
        <f t="shared" si="7"/>
        <v>54613</v>
      </c>
      <c r="H113" s="816">
        <v>54613</v>
      </c>
      <c r="I113" s="816">
        <v>0</v>
      </c>
      <c r="J113" s="816"/>
      <c r="K113" s="816">
        <v>0</v>
      </c>
      <c r="L113" s="816">
        <f t="shared" si="8"/>
        <v>0</v>
      </c>
      <c r="M113" s="816"/>
      <c r="N113" s="816">
        <v>0</v>
      </c>
      <c r="O113" s="816">
        <v>0</v>
      </c>
      <c r="P113" s="816">
        <v>0</v>
      </c>
      <c r="R113" s="810"/>
    </row>
    <row r="114" spans="1:18" s="817" customFormat="1" x14ac:dyDescent="0.25">
      <c r="A114" s="815">
        <v>100</v>
      </c>
      <c r="B114" s="724" t="s">
        <v>301</v>
      </c>
      <c r="C114" s="725" t="s">
        <v>302</v>
      </c>
      <c r="D114" s="813">
        <f t="shared" si="6"/>
        <v>33737</v>
      </c>
      <c r="E114" s="813"/>
      <c r="F114" s="813">
        <v>0</v>
      </c>
      <c r="G114" s="813">
        <f t="shared" si="7"/>
        <v>33737</v>
      </c>
      <c r="H114" s="816">
        <v>33737</v>
      </c>
      <c r="I114" s="816">
        <v>0</v>
      </c>
      <c r="J114" s="816"/>
      <c r="K114" s="816">
        <v>0</v>
      </c>
      <c r="L114" s="816">
        <f t="shared" si="8"/>
        <v>0</v>
      </c>
      <c r="M114" s="816"/>
      <c r="N114" s="816">
        <v>0</v>
      </c>
      <c r="O114" s="816">
        <v>0</v>
      </c>
      <c r="P114" s="816">
        <v>0</v>
      </c>
      <c r="R114" s="810"/>
    </row>
    <row r="115" spans="1:18" s="817" customFormat="1" x14ac:dyDescent="0.25">
      <c r="A115" s="815">
        <v>101</v>
      </c>
      <c r="B115" s="724" t="s">
        <v>60</v>
      </c>
      <c r="C115" s="725" t="s">
        <v>305</v>
      </c>
      <c r="D115" s="813">
        <f t="shared" si="6"/>
        <v>81242</v>
      </c>
      <c r="E115" s="813"/>
      <c r="F115" s="813">
        <v>0</v>
      </c>
      <c r="G115" s="813">
        <f t="shared" si="7"/>
        <v>0</v>
      </c>
      <c r="H115" s="816">
        <v>0</v>
      </c>
      <c r="I115" s="816">
        <v>0</v>
      </c>
      <c r="J115" s="816"/>
      <c r="K115" s="816">
        <v>0</v>
      </c>
      <c r="L115" s="816">
        <f t="shared" si="8"/>
        <v>81242</v>
      </c>
      <c r="M115" s="816"/>
      <c r="N115" s="816">
        <v>28662</v>
      </c>
      <c r="O115" s="816">
        <v>0</v>
      </c>
      <c r="P115" s="816">
        <v>52580</v>
      </c>
      <c r="R115" s="810"/>
    </row>
    <row r="116" spans="1:18" s="817" customFormat="1" x14ac:dyDescent="0.25">
      <c r="A116" s="815">
        <v>102</v>
      </c>
      <c r="B116" s="818" t="s">
        <v>56</v>
      </c>
      <c r="C116" s="725" t="s">
        <v>306</v>
      </c>
      <c r="D116" s="813">
        <f t="shared" si="6"/>
        <v>134898</v>
      </c>
      <c r="E116" s="813"/>
      <c r="F116" s="813">
        <v>3952</v>
      </c>
      <c r="G116" s="813">
        <f t="shared" si="7"/>
        <v>0</v>
      </c>
      <c r="H116" s="816">
        <v>0</v>
      </c>
      <c r="I116" s="816">
        <v>0</v>
      </c>
      <c r="J116" s="816"/>
      <c r="K116" s="816">
        <v>7964</v>
      </c>
      <c r="L116" s="816">
        <f t="shared" si="8"/>
        <v>122982</v>
      </c>
      <c r="M116" s="816"/>
      <c r="N116" s="816">
        <v>30782</v>
      </c>
      <c r="O116" s="816">
        <v>9111</v>
      </c>
      <c r="P116" s="816">
        <v>83089</v>
      </c>
      <c r="R116" s="810"/>
    </row>
    <row r="117" spans="1:18" x14ac:dyDescent="0.25">
      <c r="A117" s="815">
        <v>103</v>
      </c>
      <c r="B117" s="724" t="s">
        <v>309</v>
      </c>
      <c r="C117" s="725" t="s">
        <v>310</v>
      </c>
      <c r="D117" s="813">
        <f t="shared" si="6"/>
        <v>22436</v>
      </c>
      <c r="E117" s="813"/>
      <c r="F117" s="813">
        <v>0</v>
      </c>
      <c r="G117" s="813">
        <f t="shared" si="7"/>
        <v>22436</v>
      </c>
      <c r="H117" s="816">
        <f>22436-609</f>
        <v>21827</v>
      </c>
      <c r="I117" s="816">
        <v>0</v>
      </c>
      <c r="J117" s="816">
        <v>609</v>
      </c>
      <c r="K117" s="816">
        <v>0</v>
      </c>
      <c r="L117" s="816">
        <f t="shared" si="8"/>
        <v>0</v>
      </c>
      <c r="M117" s="816"/>
      <c r="N117" s="816">
        <v>0</v>
      </c>
      <c r="O117" s="816">
        <v>0</v>
      </c>
      <c r="P117" s="816">
        <v>0</v>
      </c>
      <c r="R117" s="810"/>
    </row>
    <row r="118" spans="1:18" x14ac:dyDescent="0.25">
      <c r="D118" s="827"/>
      <c r="E118" s="827"/>
      <c r="F118" s="827"/>
      <c r="G118" s="827"/>
      <c r="H118" s="827"/>
      <c r="I118" s="827"/>
      <c r="J118" s="827"/>
      <c r="K118" s="827"/>
      <c r="L118" s="827"/>
      <c r="M118" s="827"/>
      <c r="N118" s="827"/>
      <c r="O118" s="827"/>
      <c r="P118" s="827"/>
      <c r="R118" s="810"/>
    </row>
  </sheetData>
  <mergeCells count="20">
    <mergeCell ref="A2:P2"/>
    <mergeCell ref="A4:A7"/>
    <mergeCell ref="B4:B7"/>
    <mergeCell ref="C4:C7"/>
    <mergeCell ref="D4:P4"/>
    <mergeCell ref="D5:D7"/>
    <mergeCell ref="E5:E7"/>
    <mergeCell ref="F5:F7"/>
    <mergeCell ref="G5:J5"/>
    <mergeCell ref="K5:K7"/>
    <mergeCell ref="A8:C8"/>
    <mergeCell ref="A11:C11"/>
    <mergeCell ref="A83:A86"/>
    <mergeCell ref="B83:B86"/>
    <mergeCell ref="L5:P5"/>
    <mergeCell ref="G6:G7"/>
    <mergeCell ref="H6:J6"/>
    <mergeCell ref="L6:L7"/>
    <mergeCell ref="M6:N6"/>
    <mergeCell ref="O6:P6"/>
  </mergeCells>
  <pageMargins left="0" right="0" top="0" bottom="0" header="0" footer="0"/>
  <pageSetup paperSize="9" scale="85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workbookViewId="0">
      <pane xSplit="3" ySplit="7" topLeftCell="H8" activePane="bottomRight" state="frozen"/>
      <selection activeCell="O15" sqref="O15:O17"/>
      <selection pane="topRight" activeCell="O15" sqref="O15:O17"/>
      <selection pane="bottomLeft" activeCell="O15" sqref="O15:O17"/>
      <selection pane="bottomRight" activeCell="U10" sqref="U10"/>
    </sheetView>
  </sheetViews>
  <sheetFormatPr defaultRowHeight="15" x14ac:dyDescent="0.25"/>
  <cols>
    <col min="1" max="2" width="9.140625" style="864"/>
    <col min="3" max="3" width="49.28515625" style="864" customWidth="1"/>
    <col min="4" max="4" width="9.140625" style="2"/>
    <col min="5" max="5" width="11" style="2" customWidth="1"/>
    <col min="6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166" t="s">
        <v>91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  <c r="T2" s="1166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167" t="s">
        <v>0</v>
      </c>
      <c r="B4" s="1167" t="s">
        <v>1</v>
      </c>
      <c r="C4" s="1168" t="s">
        <v>2</v>
      </c>
      <c r="D4" s="1169" t="s">
        <v>3</v>
      </c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1169"/>
    </row>
    <row r="5" spans="1:20" ht="40.5" customHeight="1" x14ac:dyDescent="0.25">
      <c r="A5" s="1167"/>
      <c r="B5" s="1167"/>
      <c r="C5" s="1168"/>
      <c r="D5" s="1169" t="s">
        <v>3</v>
      </c>
      <c r="E5" s="1165" t="s">
        <v>4</v>
      </c>
      <c r="F5" s="1165"/>
      <c r="G5" s="1165" t="s">
        <v>5</v>
      </c>
      <c r="H5" s="1165"/>
      <c r="I5" s="1165" t="s">
        <v>6</v>
      </c>
      <c r="J5" s="1165"/>
      <c r="K5" s="1165" t="s">
        <v>7</v>
      </c>
      <c r="L5" s="1165"/>
      <c r="M5" s="1165" t="s">
        <v>8</v>
      </c>
      <c r="N5" s="1165"/>
      <c r="O5" s="1165" t="s">
        <v>9</v>
      </c>
      <c r="P5" s="1165"/>
      <c r="Q5" s="1165" t="s">
        <v>10</v>
      </c>
      <c r="R5" s="1165"/>
      <c r="S5" s="1165" t="s">
        <v>11</v>
      </c>
      <c r="T5" s="1165"/>
    </row>
    <row r="6" spans="1:20" ht="21" x14ac:dyDescent="0.25">
      <c r="A6" s="1167"/>
      <c r="B6" s="1167"/>
      <c r="C6" s="1168"/>
      <c r="D6" s="1169"/>
      <c r="E6" s="3" t="s">
        <v>12</v>
      </c>
      <c r="F6" s="3" t="s">
        <v>13</v>
      </c>
      <c r="G6" s="3" t="s">
        <v>14</v>
      </c>
      <c r="H6" s="3" t="s">
        <v>15</v>
      </c>
      <c r="I6" s="3" t="s">
        <v>14</v>
      </c>
      <c r="J6" s="3" t="s">
        <v>13</v>
      </c>
      <c r="K6" s="3" t="s">
        <v>14</v>
      </c>
      <c r="L6" s="3" t="s">
        <v>15</v>
      </c>
      <c r="M6" s="3" t="s">
        <v>14</v>
      </c>
      <c r="N6" s="3" t="s">
        <v>15</v>
      </c>
      <c r="O6" s="3" t="s">
        <v>14</v>
      </c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</row>
    <row r="7" spans="1:20" x14ac:dyDescent="0.25">
      <c r="A7" s="857">
        <v>1</v>
      </c>
      <c r="B7" s="857">
        <v>2</v>
      </c>
      <c r="C7" s="858">
        <v>3</v>
      </c>
      <c r="D7" s="856">
        <v>4</v>
      </c>
      <c r="E7" s="859">
        <v>5</v>
      </c>
      <c r="F7" s="856">
        <v>6</v>
      </c>
      <c r="G7" s="859">
        <v>7</v>
      </c>
      <c r="H7" s="856">
        <v>8</v>
      </c>
      <c r="I7" s="859">
        <v>9</v>
      </c>
      <c r="J7" s="856">
        <v>10</v>
      </c>
      <c r="K7" s="859">
        <v>11</v>
      </c>
      <c r="L7" s="856">
        <v>12</v>
      </c>
      <c r="M7" s="859">
        <v>13</v>
      </c>
      <c r="N7" s="856">
        <v>14</v>
      </c>
      <c r="O7" s="859">
        <v>15</v>
      </c>
      <c r="P7" s="856">
        <v>16</v>
      </c>
      <c r="Q7" s="859">
        <v>17</v>
      </c>
      <c r="R7" s="856">
        <v>18</v>
      </c>
      <c r="S7" s="859">
        <v>19</v>
      </c>
      <c r="T7" s="856">
        <v>20</v>
      </c>
    </row>
    <row r="8" spans="1:20" s="8" customFormat="1" x14ac:dyDescent="0.25">
      <c r="A8" s="4">
        <v>1</v>
      </c>
      <c r="B8" s="5" t="s">
        <v>16</v>
      </c>
      <c r="C8" s="6" t="s">
        <v>17</v>
      </c>
      <c r="D8" s="7">
        <f>SUM(E8:T8)</f>
        <v>3829</v>
      </c>
      <c r="E8" s="7">
        <f>E9+E10</f>
        <v>50</v>
      </c>
      <c r="F8" s="7">
        <f t="shared" ref="F8:T8" si="0">F9+F10</f>
        <v>40</v>
      </c>
      <c r="G8" s="7">
        <f t="shared" si="0"/>
        <v>350</v>
      </c>
      <c r="H8" s="7">
        <f t="shared" si="0"/>
        <v>53</v>
      </c>
      <c r="I8" s="7">
        <f t="shared" si="0"/>
        <v>995</v>
      </c>
      <c r="J8" s="7">
        <f t="shared" si="0"/>
        <v>250</v>
      </c>
      <c r="K8" s="7">
        <f t="shared" si="0"/>
        <v>1327</v>
      </c>
      <c r="L8" s="7">
        <f t="shared" si="0"/>
        <v>738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20</v>
      </c>
      <c r="T8" s="7">
        <f t="shared" si="0"/>
        <v>6</v>
      </c>
    </row>
    <row r="9" spans="1:20" x14ac:dyDescent="0.25">
      <c r="A9" s="858"/>
      <c r="B9" s="9"/>
      <c r="C9" s="10" t="s">
        <v>18</v>
      </c>
      <c r="D9" s="11">
        <f t="shared" ref="D9:D10" si="1">SUM(E9:T9)</f>
        <v>3529</v>
      </c>
      <c r="E9" s="11">
        <f>'[14]Мед. реаб. в АПУ(20-23)'!E9+'[14]Изменения 2-24 - 20-23'!E9</f>
        <v>50</v>
      </c>
      <c r="F9" s="11">
        <f>'[14]Мед. реаб. в АПУ(20-23)'!F9+'[14]Изменения 2-24 - 20-23'!F9</f>
        <v>40</v>
      </c>
      <c r="G9" s="11">
        <f>'[14]Мед. реаб. в АПУ(20-23)'!G9+'[14]Изменения 2-24 - 20-23'!G9</f>
        <v>350</v>
      </c>
      <c r="H9" s="11">
        <f>'[14]Мед. реаб. в АПУ(20-23)'!H9+'[14]Изменения 2-24 - 20-23'!H9</f>
        <v>53</v>
      </c>
      <c r="I9" s="11">
        <f>'[14]Мед. реаб. в АПУ(20-23)'!I9+'[14]Изменения 2-24 - 20-23'!I9</f>
        <v>745</v>
      </c>
      <c r="J9" s="11">
        <f>'[14]Мед. реаб. в АПУ(20-23)'!J9+'[14]Изменения 2-24 - 20-23'!J9</f>
        <v>200</v>
      </c>
      <c r="K9" s="11">
        <f>'[14]Мед. реаб. в АПУ(20-23)'!K9+'[14]Изменения 2-24 - 20-23'!K9</f>
        <v>1327</v>
      </c>
      <c r="L9" s="11">
        <f>'[14]Мед. реаб. в АПУ(20-23)'!L9+'[14]Изменения 2-24 - 20-23'!L9</f>
        <v>738</v>
      </c>
      <c r="M9" s="11">
        <f>'[14]Мед. реаб. в АПУ(20-23)'!M9+'[14]Изменения 2-24 - 20-23'!M9</f>
        <v>0</v>
      </c>
      <c r="N9" s="11">
        <f>'[14]Мед. реаб. в АПУ(20-23)'!N9+'[14]Изменения 2-24 - 20-23'!N9</f>
        <v>0</v>
      </c>
      <c r="O9" s="11">
        <f>'[14]Мед. реаб. в АПУ(20-23)'!O9+'[14]Изменения 2-24 - 20-23'!O9</f>
        <v>0</v>
      </c>
      <c r="P9" s="11">
        <f>'[14]Мед. реаб. в АПУ(20-23)'!P9+'[14]Изменения 2-24 - 20-23'!P9</f>
        <v>0</v>
      </c>
      <c r="Q9" s="11">
        <f>'[14]Мед. реаб. в АПУ(20-23)'!Q9+'[14]Изменения 2-24 - 20-23'!Q9</f>
        <v>0</v>
      </c>
      <c r="R9" s="11">
        <f>'[14]Мед. реаб. в АПУ(20-23)'!R9+'[14]Изменения 2-24 - 20-23'!R9</f>
        <v>0</v>
      </c>
      <c r="S9" s="11">
        <f>'[14]Мед. реаб. в АПУ(20-23)'!S9+'[14]Изменения 2-24 - 20-23'!S9</f>
        <v>20</v>
      </c>
      <c r="T9" s="11">
        <f>'[14]Мед. реаб. в АПУ(20-23)'!T9+'[14]Изменения 2-24 - 20-23'!T9</f>
        <v>6</v>
      </c>
    </row>
    <row r="10" spans="1:20" x14ac:dyDescent="0.25">
      <c r="A10" s="858"/>
      <c r="B10" s="9"/>
      <c r="C10" s="10" t="s">
        <v>19</v>
      </c>
      <c r="D10" s="11">
        <f t="shared" si="1"/>
        <v>300</v>
      </c>
      <c r="E10" s="11">
        <f>'[14]Мед. реаб. в АПУ(20-23)'!E10+'[14]Изменения 2-24 - 20-23'!E10</f>
        <v>0</v>
      </c>
      <c r="F10" s="11">
        <f>'[14]Мед. реаб. в АПУ(20-23)'!F10+'[14]Изменения 2-24 - 20-23'!F10</f>
        <v>0</v>
      </c>
      <c r="G10" s="11">
        <f>'[14]Мед. реаб. в АПУ(20-23)'!G10+'[14]Изменения 2-24 - 20-23'!G10</f>
        <v>0</v>
      </c>
      <c r="H10" s="11">
        <f>'[14]Мед. реаб. в АПУ(20-23)'!H10+'[14]Изменения 2-24 - 20-23'!H10</f>
        <v>0</v>
      </c>
      <c r="I10" s="11">
        <f>'[14]Мед. реаб. в АПУ(20-23)'!I10+'[14]Изменения 2-24 - 20-23'!I10</f>
        <v>250</v>
      </c>
      <c r="J10" s="11">
        <f>'[14]Мед. реаб. в АПУ(20-23)'!J10+'[14]Изменения 2-24 - 20-23'!J10</f>
        <v>50</v>
      </c>
      <c r="K10" s="11">
        <f>'[14]Мед. реаб. в АПУ(20-23)'!K10+'[14]Изменения 2-24 - 20-23'!K10</f>
        <v>0</v>
      </c>
      <c r="L10" s="11">
        <f>'[14]Мед. реаб. в АПУ(20-23)'!L10+'[14]Изменения 2-24 - 20-23'!L10</f>
        <v>0</v>
      </c>
      <c r="M10" s="11">
        <f>'[14]Мед. реаб. в АПУ(20-23)'!M10+'[14]Изменения 2-24 - 20-23'!M10</f>
        <v>0</v>
      </c>
      <c r="N10" s="11">
        <f>'[14]Мед. реаб. в АПУ(20-23)'!N10+'[14]Изменения 2-24 - 20-23'!N10</f>
        <v>0</v>
      </c>
      <c r="O10" s="11">
        <f>'[14]Мед. реаб. в АПУ(20-23)'!O10+'[14]Изменения 2-24 - 20-23'!O10</f>
        <v>0</v>
      </c>
      <c r="P10" s="11">
        <f>'[14]Мед. реаб. в АПУ(20-23)'!P10+'[14]Изменения 2-24 - 20-23'!P10</f>
        <v>0</v>
      </c>
      <c r="Q10" s="11">
        <f>'[14]Мед. реаб. в АПУ(20-23)'!Q10+'[14]Изменения 2-24 - 20-23'!Q10</f>
        <v>0</v>
      </c>
      <c r="R10" s="11">
        <f>'[14]Мед. реаб. в АПУ(20-23)'!R10+'[14]Изменения 2-24 - 20-23'!R10</f>
        <v>0</v>
      </c>
      <c r="S10" s="11">
        <f>'[14]Мед. реаб. в АПУ(20-23)'!S10+'[14]Изменения 2-24 - 20-23'!S10</f>
        <v>0</v>
      </c>
      <c r="T10" s="11">
        <f>'[14]Мед. реаб. в АПУ(20-23)'!T10+'[14]Изменения 2-24 - 20-23'!T10</f>
        <v>0</v>
      </c>
    </row>
    <row r="11" spans="1:20" s="8" customFormat="1" x14ac:dyDescent="0.25">
      <c r="A11" s="4">
        <v>2</v>
      </c>
      <c r="B11" s="5" t="s">
        <v>20</v>
      </c>
      <c r="C11" s="6" t="s">
        <v>21</v>
      </c>
      <c r="D11" s="7">
        <f>SUM(E11:T11)</f>
        <v>440</v>
      </c>
      <c r="E11" s="7">
        <f>E12+E13</f>
        <v>66</v>
      </c>
      <c r="F11" s="7">
        <f t="shared" ref="F11:T11" si="2">F12+F13</f>
        <v>3</v>
      </c>
      <c r="G11" s="7">
        <f t="shared" si="2"/>
        <v>31</v>
      </c>
      <c r="H11" s="7">
        <f t="shared" si="2"/>
        <v>20</v>
      </c>
      <c r="I11" s="7">
        <f t="shared" si="2"/>
        <v>30</v>
      </c>
      <c r="J11" s="7">
        <f t="shared" si="2"/>
        <v>20</v>
      </c>
      <c r="K11" s="7">
        <f t="shared" si="2"/>
        <v>187</v>
      </c>
      <c r="L11" s="7">
        <f t="shared" si="2"/>
        <v>73</v>
      </c>
      <c r="M11" s="7">
        <f t="shared" si="2"/>
        <v>10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</row>
    <row r="12" spans="1:20" s="8" customFormat="1" x14ac:dyDescent="0.25">
      <c r="A12" s="4"/>
      <c r="B12" s="5"/>
      <c r="C12" s="10" t="s">
        <v>18</v>
      </c>
      <c r="D12" s="11">
        <f t="shared" ref="D12:D17" si="3">SUM(E12:T12)</f>
        <v>200</v>
      </c>
      <c r="E12" s="11">
        <f>'[14]Мед. реаб. в АПУ(20-23)'!E12+'[14]Изменения 2-24 - 20-23'!E12</f>
        <v>6</v>
      </c>
      <c r="F12" s="11">
        <f>'[14]Мед. реаб. в АПУ(20-23)'!F12+'[14]Изменения 2-24 - 20-23'!F12</f>
        <v>3</v>
      </c>
      <c r="G12" s="11">
        <f>'[14]Мед. реаб. в АПУ(20-23)'!G12+'[14]Изменения 2-24 - 20-23'!G12</f>
        <v>21</v>
      </c>
      <c r="H12" s="11">
        <f>'[14]Мед. реаб. в АПУ(20-23)'!H12+'[14]Изменения 2-24 - 20-23'!H12</f>
        <v>20</v>
      </c>
      <c r="I12" s="11">
        <f>'[14]Мед. реаб. в АПУ(20-23)'!I12+'[14]Изменения 2-24 - 20-23'!I12</f>
        <v>20</v>
      </c>
      <c r="J12" s="11">
        <f>'[14]Мед. реаб. в АПУ(20-23)'!J12+'[14]Изменения 2-24 - 20-23'!J12</f>
        <v>20</v>
      </c>
      <c r="K12" s="11">
        <f>'[14]Мед. реаб. в АПУ(20-23)'!K12+'[14]Изменения 2-24 - 20-23'!K12</f>
        <v>65</v>
      </c>
      <c r="L12" s="11">
        <f>'[14]Мед. реаб. в АПУ(20-23)'!L12+'[14]Изменения 2-24 - 20-23'!L12</f>
        <v>45</v>
      </c>
      <c r="M12" s="11">
        <f>'[14]Мед. реаб. в АПУ(20-23)'!M12+'[14]Изменения 2-24 - 20-23'!M12</f>
        <v>0</v>
      </c>
      <c r="N12" s="11">
        <f>'[14]Мед. реаб. в АПУ(20-23)'!N12+'[14]Изменения 2-24 - 20-23'!N12</f>
        <v>0</v>
      </c>
      <c r="O12" s="11">
        <f>'[14]Мед. реаб. в АПУ(20-23)'!O12+'[14]Изменения 2-24 - 20-23'!O12</f>
        <v>0</v>
      </c>
      <c r="P12" s="11">
        <f>'[14]Мед. реаб. в АПУ(20-23)'!P12+'[14]Изменения 2-24 - 20-23'!P12</f>
        <v>0</v>
      </c>
      <c r="Q12" s="11">
        <f>'[14]Мед. реаб. в АПУ(20-23)'!Q12+'[14]Изменения 2-24 - 20-23'!Q12</f>
        <v>0</v>
      </c>
      <c r="R12" s="11">
        <f>'[14]Мед. реаб. в АПУ(20-23)'!R12+'[14]Изменения 2-24 - 20-23'!R12</f>
        <v>0</v>
      </c>
      <c r="S12" s="11">
        <f>'[14]Мед. реаб. в АПУ(20-23)'!S12+'[14]Изменения 2-24 - 20-23'!S12</f>
        <v>0</v>
      </c>
      <c r="T12" s="11">
        <f>'[14]Мед. реаб. в АПУ(20-23)'!T12+'[14]Изменения 2-24 - 20-23'!T12</f>
        <v>0</v>
      </c>
    </row>
    <row r="13" spans="1:20" x14ac:dyDescent="0.25">
      <c r="A13" s="858"/>
      <c r="B13" s="9"/>
      <c r="C13" s="10" t="s">
        <v>19</v>
      </c>
      <c r="D13" s="11">
        <f t="shared" si="3"/>
        <v>240</v>
      </c>
      <c r="E13" s="11">
        <f>'[14]Мед. реаб. в АПУ(20-23)'!E13+'[14]Изменения 2-24 - 20-23'!E13</f>
        <v>60</v>
      </c>
      <c r="F13" s="11">
        <f>'[14]Мед. реаб. в АПУ(20-23)'!F13+'[14]Изменения 2-24 - 20-23'!F13</f>
        <v>0</v>
      </c>
      <c r="G13" s="11">
        <f>'[14]Мед. реаб. в АПУ(20-23)'!G13+'[14]Изменения 2-24 - 20-23'!G13</f>
        <v>10</v>
      </c>
      <c r="H13" s="11">
        <f>'[14]Мед. реаб. в АПУ(20-23)'!H13+'[14]Изменения 2-24 - 20-23'!H13</f>
        <v>0</v>
      </c>
      <c r="I13" s="11">
        <f>'[14]Мед. реаб. в АПУ(20-23)'!I13+'[14]Изменения 2-24 - 20-23'!I13</f>
        <v>10</v>
      </c>
      <c r="J13" s="865">
        <f>'[14]Мед. реаб. в АПУ(20-23)'!J13+'[14]Изменения 2-24 - 20-23'!J13</f>
        <v>0</v>
      </c>
      <c r="K13" s="865">
        <f>'[14]Мед. реаб. в АПУ(20-23)'!K13+'[14]Изменения 2-24 - 20-23'!K13</f>
        <v>122</v>
      </c>
      <c r="L13" s="865">
        <f>'[14]Мед. реаб. в АПУ(20-23)'!L13+'[14]Изменения 2-24 - 20-23'!L13</f>
        <v>28</v>
      </c>
      <c r="M13" s="865">
        <f>'[14]Мед. реаб. в АПУ(20-23)'!M13+'[14]Изменения 2-24 - 20-23'!M13</f>
        <v>10</v>
      </c>
      <c r="N13" s="865">
        <f>'[14]Мед. реаб. в АПУ(20-23)'!N13+'[14]Изменения 2-24 - 20-23'!N13</f>
        <v>0</v>
      </c>
      <c r="O13" s="865">
        <f>'[14]Мед. реаб. в АПУ(20-23)'!O13+'[14]Изменения 2-24 - 20-23'!O13</f>
        <v>0</v>
      </c>
      <c r="P13" s="865">
        <f>'[14]Мед. реаб. в АПУ(20-23)'!P13+'[14]Изменения 2-24 - 20-23'!P13</f>
        <v>0</v>
      </c>
      <c r="Q13" s="865">
        <f>'[14]Мед. реаб. в АПУ(20-23)'!Q13+'[14]Изменения 2-24 - 20-23'!Q13</f>
        <v>0</v>
      </c>
      <c r="R13" s="11">
        <f>'[14]Мед. реаб. в АПУ(20-23)'!R13+'[14]Изменения 2-24 - 20-23'!R13</f>
        <v>0</v>
      </c>
      <c r="S13" s="11">
        <f>'[14]Мед. реаб. в АПУ(20-23)'!S13+'[14]Изменения 2-24 - 20-23'!S13</f>
        <v>0</v>
      </c>
      <c r="T13" s="11">
        <f>'[14]Мед. реаб. в АПУ(20-23)'!T13+'[14]Изменения 2-24 - 20-23'!T13</f>
        <v>0</v>
      </c>
    </row>
    <row r="14" spans="1:20" x14ac:dyDescent="0.25">
      <c r="A14" s="858">
        <v>3</v>
      </c>
      <c r="B14" s="9" t="s">
        <v>22</v>
      </c>
      <c r="C14" s="12" t="s">
        <v>23</v>
      </c>
      <c r="D14" s="11">
        <f t="shared" si="3"/>
        <v>340</v>
      </c>
      <c r="E14" s="11">
        <f>'[14]Мед. реаб. в АПУ(20-23)'!E14+'[14]Изменения 2-24 - 20-23'!E14</f>
        <v>82</v>
      </c>
      <c r="F14" s="11">
        <f>'[14]Мед. реаб. в АПУ(20-23)'!F14+'[14]Изменения 2-24 - 20-23'!F14</f>
        <v>0</v>
      </c>
      <c r="G14" s="11">
        <f>'[14]Мед. реаб. в АПУ(20-23)'!G14+'[14]Изменения 2-24 - 20-23'!G14</f>
        <v>3</v>
      </c>
      <c r="H14" s="11">
        <f>'[14]Мед. реаб. в АПУ(20-23)'!H14+'[14]Изменения 2-24 - 20-23'!H14</f>
        <v>0</v>
      </c>
      <c r="I14" s="11">
        <f>'[14]Мед. реаб. в АПУ(20-23)'!I14+'[14]Изменения 2-24 - 20-23'!I14</f>
        <v>30</v>
      </c>
      <c r="J14" s="865">
        <f>'[14]Мед. реаб. в АПУ(20-23)'!J14+'[14]Изменения 2-24 - 20-23'!J14</f>
        <v>0</v>
      </c>
      <c r="K14" s="865">
        <f>'[14]Мед. реаб. в АПУ(20-23)'!K14+'[14]Изменения 2-24 - 20-23'!K14</f>
        <v>173</v>
      </c>
      <c r="L14" s="865">
        <f>'[14]Мед. реаб. в АПУ(20-23)'!L14+'[14]Изменения 2-24 - 20-23'!L14</f>
        <v>42</v>
      </c>
      <c r="M14" s="865">
        <f>'[14]Мед. реаб. в АПУ(20-23)'!M14+'[14]Изменения 2-24 - 20-23'!M14</f>
        <v>10</v>
      </c>
      <c r="N14" s="865">
        <f>'[14]Мед. реаб. в АПУ(20-23)'!N14+'[14]Изменения 2-24 - 20-23'!N14</f>
        <v>0</v>
      </c>
      <c r="O14" s="865">
        <f>'[14]Мед. реаб. в АПУ(20-23)'!O14+'[14]Изменения 2-24 - 20-23'!O14</f>
        <v>0</v>
      </c>
      <c r="P14" s="865">
        <f>'[14]Мед. реаб. в АПУ(20-23)'!P14+'[14]Изменения 2-24 - 20-23'!P14</f>
        <v>0</v>
      </c>
      <c r="Q14" s="865">
        <f>'[14]Мед. реаб. в АПУ(20-23)'!Q14+'[14]Изменения 2-24 - 20-23'!Q14</f>
        <v>0</v>
      </c>
      <c r="R14" s="11">
        <f>'[14]Мед. реаб. в АПУ(20-23)'!R14+'[14]Изменения 2-24 - 20-23'!R14</f>
        <v>0</v>
      </c>
      <c r="S14" s="11">
        <f>'[14]Мед. реаб. в АПУ(20-23)'!S14+'[14]Изменения 2-24 - 20-23'!S14</f>
        <v>0</v>
      </c>
      <c r="T14" s="11">
        <f>'[14]Мед. реаб. в АПУ(20-23)'!T14+'[14]Изменения 2-24 - 20-23'!T14</f>
        <v>0</v>
      </c>
    </row>
    <row r="15" spans="1:20" x14ac:dyDescent="0.25">
      <c r="A15" s="858">
        <v>4</v>
      </c>
      <c r="B15" s="9" t="s">
        <v>24</v>
      </c>
      <c r="C15" s="12" t="s">
        <v>25</v>
      </c>
      <c r="D15" s="11">
        <f t="shared" si="3"/>
        <v>350</v>
      </c>
      <c r="E15" s="11">
        <f>'[14]Мед. реаб. в АПУ(20-23)'!E15+'[14]Изменения 2-24 - 20-23'!E15</f>
        <v>82</v>
      </c>
      <c r="F15" s="11">
        <f>'[14]Мед. реаб. в АПУ(20-23)'!F15+'[14]Изменения 2-24 - 20-23'!F15</f>
        <v>0</v>
      </c>
      <c r="G15" s="11">
        <f>'[14]Мед. реаб. в АПУ(20-23)'!G15+'[14]Изменения 2-24 - 20-23'!G15</f>
        <v>3</v>
      </c>
      <c r="H15" s="11">
        <f>'[14]Мед. реаб. в АПУ(20-23)'!H15+'[14]Изменения 2-24 - 20-23'!H15</f>
        <v>0</v>
      </c>
      <c r="I15" s="11">
        <f>'[14]Мед. реаб. в АПУ(20-23)'!I15+'[14]Изменения 2-24 - 20-23'!I15</f>
        <v>35</v>
      </c>
      <c r="J15" s="865">
        <f>'[14]Мед. реаб. в АПУ(20-23)'!J15+'[14]Изменения 2-24 - 20-23'!J15</f>
        <v>0</v>
      </c>
      <c r="K15" s="865">
        <f>'[14]Мед. реаб. в АПУ(20-23)'!K15+'[14]Изменения 2-24 - 20-23'!K15</f>
        <v>175</v>
      </c>
      <c r="L15" s="865">
        <f>'[14]Мед. реаб. в АПУ(20-23)'!L15+'[14]Изменения 2-24 - 20-23'!L15</f>
        <v>35</v>
      </c>
      <c r="M15" s="865">
        <f>'[14]Мед. реаб. в АПУ(20-23)'!M15+'[14]Изменения 2-24 - 20-23'!M15</f>
        <v>20</v>
      </c>
      <c r="N15" s="865">
        <f>'[14]Мед. реаб. в АПУ(20-23)'!N15+'[14]Изменения 2-24 - 20-23'!N15</f>
        <v>0</v>
      </c>
      <c r="O15" s="865">
        <f>'[14]Мед. реаб. в АПУ(20-23)'!O15+'[14]Изменения 2-24 - 20-23'!O15</f>
        <v>0</v>
      </c>
      <c r="P15" s="865">
        <f>'[14]Мед. реаб. в АПУ(20-23)'!P15+'[14]Изменения 2-24 - 20-23'!P15</f>
        <v>0</v>
      </c>
      <c r="Q15" s="865">
        <f>'[14]Мед. реаб. в АПУ(20-23)'!Q15+'[14]Изменения 2-24 - 20-23'!Q15</f>
        <v>0</v>
      </c>
      <c r="R15" s="11">
        <f>'[14]Мед. реаб. в АПУ(20-23)'!R15+'[14]Изменения 2-24 - 20-23'!R15</f>
        <v>0</v>
      </c>
      <c r="S15" s="11">
        <f>'[14]Мед. реаб. в АПУ(20-23)'!S15+'[14]Изменения 2-24 - 20-23'!S15</f>
        <v>0</v>
      </c>
      <c r="T15" s="11">
        <f>'[14]Мед. реаб. в АПУ(20-23)'!T15+'[14]Изменения 2-24 - 20-23'!T15</f>
        <v>0</v>
      </c>
    </row>
    <row r="16" spans="1:20" x14ac:dyDescent="0.25">
      <c r="A16" s="858">
        <v>5</v>
      </c>
      <c r="B16" s="9" t="s">
        <v>26</v>
      </c>
      <c r="C16" s="12" t="s">
        <v>27</v>
      </c>
      <c r="D16" s="11">
        <f t="shared" si="3"/>
        <v>350</v>
      </c>
      <c r="E16" s="11">
        <f>'[14]Мед. реаб. в АПУ(20-23)'!E16+'[14]Изменения 2-24 - 20-23'!E16</f>
        <v>100</v>
      </c>
      <c r="F16" s="11">
        <f>'[14]Мед. реаб. в АПУ(20-23)'!F16+'[14]Изменения 2-24 - 20-23'!F16</f>
        <v>0</v>
      </c>
      <c r="G16" s="11">
        <f>'[14]Мед. реаб. в АПУ(20-23)'!G16+'[14]Изменения 2-24 - 20-23'!G16</f>
        <v>3</v>
      </c>
      <c r="H16" s="11">
        <f>'[14]Мед. реаб. в АПУ(20-23)'!H16+'[14]Изменения 2-24 - 20-23'!H16</f>
        <v>0</v>
      </c>
      <c r="I16" s="11">
        <f>'[14]Мед. реаб. в АПУ(20-23)'!I16+'[14]Изменения 2-24 - 20-23'!I16</f>
        <v>44</v>
      </c>
      <c r="J16" s="865">
        <f>'[14]Мед. реаб. в АПУ(20-23)'!J16+'[14]Изменения 2-24 - 20-23'!J16</f>
        <v>0</v>
      </c>
      <c r="K16" s="865">
        <f>'[14]Мед. реаб. в АПУ(20-23)'!K16+'[14]Изменения 2-24 - 20-23'!K16</f>
        <v>160</v>
      </c>
      <c r="L16" s="865">
        <f>'[14]Мед. реаб. в АПУ(20-23)'!L16+'[14]Изменения 2-24 - 20-23'!L16</f>
        <v>30</v>
      </c>
      <c r="M16" s="865">
        <f>'[14]Мед. реаб. в АПУ(20-23)'!M16+'[14]Изменения 2-24 - 20-23'!M16</f>
        <v>13</v>
      </c>
      <c r="N16" s="865">
        <f>'[14]Мед. реаб. в АПУ(20-23)'!N16+'[14]Изменения 2-24 - 20-23'!N16</f>
        <v>0</v>
      </c>
      <c r="O16" s="865">
        <f>'[14]Мед. реаб. в АПУ(20-23)'!O16+'[14]Изменения 2-24 - 20-23'!O16</f>
        <v>0</v>
      </c>
      <c r="P16" s="865">
        <f>'[14]Мед. реаб. в АПУ(20-23)'!P16+'[14]Изменения 2-24 - 20-23'!P16</f>
        <v>0</v>
      </c>
      <c r="Q16" s="865">
        <f>'[14]Мед. реаб. в АПУ(20-23)'!Q16+'[14]Изменения 2-24 - 20-23'!Q16</f>
        <v>0</v>
      </c>
      <c r="R16" s="11">
        <f>'[14]Мед. реаб. в АПУ(20-23)'!R16+'[14]Изменения 2-24 - 20-23'!R16</f>
        <v>0</v>
      </c>
      <c r="S16" s="11">
        <f>'[14]Мед. реаб. в АПУ(20-23)'!S16+'[14]Изменения 2-24 - 20-23'!S16</f>
        <v>0</v>
      </c>
      <c r="T16" s="11">
        <f>'[14]Мед. реаб. в АПУ(20-23)'!T16+'[14]Изменения 2-24 - 20-23'!T16</f>
        <v>0</v>
      </c>
    </row>
    <row r="17" spans="1:20" x14ac:dyDescent="0.25">
      <c r="A17" s="858">
        <v>6</v>
      </c>
      <c r="B17" s="9" t="s">
        <v>28</v>
      </c>
      <c r="C17" s="12" t="s">
        <v>29</v>
      </c>
      <c r="D17" s="11">
        <f t="shared" si="3"/>
        <v>451</v>
      </c>
      <c r="E17" s="11">
        <f>'[14]Мед. реаб. в АПУ(20-23)'!E17+'[14]Изменения 2-24 - 20-23'!E17</f>
        <v>180</v>
      </c>
      <c r="F17" s="11">
        <f>'[14]Мед. реаб. в АПУ(20-23)'!F17+'[14]Изменения 2-24 - 20-23'!F17</f>
        <v>12</v>
      </c>
      <c r="G17" s="11">
        <f>'[14]Мед. реаб. в АПУ(20-23)'!G17+'[14]Изменения 2-24 - 20-23'!G17</f>
        <v>14</v>
      </c>
      <c r="H17" s="11">
        <f>'[14]Мед. реаб. в АПУ(20-23)'!H17+'[14]Изменения 2-24 - 20-23'!H17</f>
        <v>0</v>
      </c>
      <c r="I17" s="11">
        <f>'[14]Мед. реаб. в АПУ(20-23)'!I17+'[14]Изменения 2-24 - 20-23'!I17</f>
        <v>61</v>
      </c>
      <c r="J17" s="865">
        <f>'[14]Мед. реаб. в АПУ(20-23)'!J17+'[14]Изменения 2-24 - 20-23'!J17</f>
        <v>0</v>
      </c>
      <c r="K17" s="865">
        <f>'[14]Мед. реаб. в АПУ(20-23)'!K17+'[14]Изменения 2-24 - 20-23'!K17</f>
        <v>149</v>
      </c>
      <c r="L17" s="865">
        <f>'[14]Мед. реаб. в АПУ(20-23)'!L17+'[14]Изменения 2-24 - 20-23'!L17</f>
        <v>20</v>
      </c>
      <c r="M17" s="865">
        <f>'[14]Мед. реаб. в АПУ(20-23)'!M17+'[14]Изменения 2-24 - 20-23'!M17</f>
        <v>15</v>
      </c>
      <c r="N17" s="865">
        <f>'[14]Мед. реаб. в АПУ(20-23)'!N17+'[14]Изменения 2-24 - 20-23'!N17</f>
        <v>0</v>
      </c>
      <c r="O17" s="865">
        <f>'[14]Мед. реаб. в АПУ(20-23)'!O17+'[14]Изменения 2-24 - 20-23'!O17</f>
        <v>0</v>
      </c>
      <c r="P17" s="865">
        <f>'[14]Мед. реаб. в АПУ(20-23)'!P17+'[14]Изменения 2-24 - 20-23'!P17</f>
        <v>0</v>
      </c>
      <c r="Q17" s="865">
        <f>'[14]Мед. реаб. в АПУ(20-23)'!Q17+'[14]Изменения 2-24 - 20-23'!Q17</f>
        <v>0</v>
      </c>
      <c r="R17" s="11">
        <f>'[14]Мед. реаб. в АПУ(20-23)'!R17+'[14]Изменения 2-24 - 20-23'!R17</f>
        <v>0</v>
      </c>
      <c r="S17" s="11">
        <f>'[14]Мед. реаб. в АПУ(20-23)'!S17+'[14]Изменения 2-24 - 20-23'!S17</f>
        <v>0</v>
      </c>
      <c r="T17" s="11">
        <f>'[14]Мед. реаб. в АПУ(20-23)'!T17+'[14]Изменения 2-24 - 20-23'!T17</f>
        <v>0</v>
      </c>
    </row>
    <row r="18" spans="1:20" s="8" customFormat="1" x14ac:dyDescent="0.25">
      <c r="A18" s="4">
        <v>7</v>
      </c>
      <c r="B18" s="5" t="s">
        <v>30</v>
      </c>
      <c r="C18" s="6" t="s">
        <v>31</v>
      </c>
      <c r="D18" s="7">
        <f>SUM(E18:T18)</f>
        <v>285</v>
      </c>
      <c r="E18" s="7">
        <f>E19+E20</f>
        <v>24</v>
      </c>
      <c r="F18" s="7">
        <f t="shared" ref="F18:T18" si="4">F19+F20</f>
        <v>9</v>
      </c>
      <c r="G18" s="7">
        <f t="shared" si="4"/>
        <v>13</v>
      </c>
      <c r="H18" s="7">
        <f t="shared" si="4"/>
        <v>6</v>
      </c>
      <c r="I18" s="7">
        <f t="shared" si="4"/>
        <v>25</v>
      </c>
      <c r="J18" s="866">
        <f t="shared" si="4"/>
        <v>5</v>
      </c>
      <c r="K18" s="866">
        <f t="shared" si="4"/>
        <v>133</v>
      </c>
      <c r="L18" s="866">
        <f t="shared" si="4"/>
        <v>47</v>
      </c>
      <c r="M18" s="866">
        <f t="shared" si="4"/>
        <v>19</v>
      </c>
      <c r="N18" s="866">
        <f t="shared" si="4"/>
        <v>4</v>
      </c>
      <c r="O18" s="866">
        <f t="shared" si="4"/>
        <v>0</v>
      </c>
      <c r="P18" s="866">
        <f t="shared" si="4"/>
        <v>0</v>
      </c>
      <c r="Q18" s="866">
        <f t="shared" si="4"/>
        <v>0</v>
      </c>
      <c r="R18" s="7">
        <f t="shared" si="4"/>
        <v>0</v>
      </c>
      <c r="S18" s="7">
        <f t="shared" si="4"/>
        <v>0</v>
      </c>
      <c r="T18" s="7">
        <f t="shared" si="4"/>
        <v>0</v>
      </c>
    </row>
    <row r="19" spans="1:20" s="8" customFormat="1" x14ac:dyDescent="0.25">
      <c r="A19" s="4"/>
      <c r="B19" s="5"/>
      <c r="C19" s="10" t="s">
        <v>18</v>
      </c>
      <c r="D19" s="11">
        <f t="shared" ref="D19:D20" si="5">SUM(E19:T19)</f>
        <v>100</v>
      </c>
      <c r="E19" s="11">
        <f>'[14]Мед. реаб. в АПУ(20-23)'!E19+'[14]Изменения 2-24 - 20-23'!E19</f>
        <v>4</v>
      </c>
      <c r="F19" s="11">
        <f>'[14]Мед. реаб. в АПУ(20-23)'!F19+'[14]Изменения 2-24 - 20-23'!F19</f>
        <v>2</v>
      </c>
      <c r="G19" s="11">
        <f>'[14]Мед. реаб. в АПУ(20-23)'!G19+'[14]Изменения 2-24 - 20-23'!G19</f>
        <v>10</v>
      </c>
      <c r="H19" s="11">
        <f>'[14]Мед. реаб. в АПУ(20-23)'!H19+'[14]Изменения 2-24 - 20-23'!H19</f>
        <v>6</v>
      </c>
      <c r="I19" s="11">
        <f>'[14]Мед. реаб. в АПУ(20-23)'!I19+'[14]Изменения 2-24 - 20-23'!I19</f>
        <v>10</v>
      </c>
      <c r="J19" s="865">
        <f>'[14]Мед. реаб. в АПУ(20-23)'!J19+'[14]Изменения 2-24 - 20-23'!J19</f>
        <v>5</v>
      </c>
      <c r="K19" s="865">
        <f>'[14]Мед. реаб. в АПУ(20-23)'!K19+'[14]Изменения 2-24 - 20-23'!K19</f>
        <v>33</v>
      </c>
      <c r="L19" s="865">
        <f>'[14]Мед. реаб. в АПУ(20-23)'!L19+'[14]Изменения 2-24 - 20-23'!L19</f>
        <v>20</v>
      </c>
      <c r="M19" s="865">
        <f>'[14]Мед. реаб. в АПУ(20-23)'!M19+'[14]Изменения 2-24 - 20-23'!M19</f>
        <v>6</v>
      </c>
      <c r="N19" s="865">
        <f>'[14]Мед. реаб. в АПУ(20-23)'!N19+'[14]Изменения 2-24 - 20-23'!N19</f>
        <v>4</v>
      </c>
      <c r="O19" s="865">
        <f>'[14]Мед. реаб. в АПУ(20-23)'!O19+'[14]Изменения 2-24 - 20-23'!O19</f>
        <v>0</v>
      </c>
      <c r="P19" s="865">
        <f>'[14]Мед. реаб. в АПУ(20-23)'!P19+'[14]Изменения 2-24 - 20-23'!P19</f>
        <v>0</v>
      </c>
      <c r="Q19" s="865">
        <f>'[14]Мед. реаб. в АПУ(20-23)'!Q19+'[14]Изменения 2-24 - 20-23'!Q19</f>
        <v>0</v>
      </c>
      <c r="R19" s="11">
        <f>'[14]Мед. реаб. в АПУ(20-23)'!R19+'[14]Изменения 2-24 - 20-23'!R19</f>
        <v>0</v>
      </c>
      <c r="S19" s="11">
        <f>'[14]Мед. реаб. в АПУ(20-23)'!S19+'[14]Изменения 2-24 - 20-23'!S19</f>
        <v>0</v>
      </c>
      <c r="T19" s="11">
        <f>'[14]Мед. реаб. в АПУ(20-23)'!T19+'[14]Изменения 2-24 - 20-23'!T19</f>
        <v>0</v>
      </c>
    </row>
    <row r="20" spans="1:20" s="8" customFormat="1" x14ac:dyDescent="0.25">
      <c r="A20" s="4"/>
      <c r="B20" s="5"/>
      <c r="C20" s="10" t="s">
        <v>19</v>
      </c>
      <c r="D20" s="11">
        <f t="shared" si="5"/>
        <v>185</v>
      </c>
      <c r="E20" s="11">
        <f>'[14]Мед. реаб. в АПУ(20-23)'!E20+'[14]Изменения 2-24 - 20-23'!E20</f>
        <v>20</v>
      </c>
      <c r="F20" s="11">
        <f>'[14]Мед. реаб. в АПУ(20-23)'!F20+'[14]Изменения 2-24 - 20-23'!F20</f>
        <v>7</v>
      </c>
      <c r="G20" s="11">
        <f>'[14]Мед. реаб. в АПУ(20-23)'!G20+'[14]Изменения 2-24 - 20-23'!G20</f>
        <v>3</v>
      </c>
      <c r="H20" s="11">
        <f>'[14]Мед. реаб. в АПУ(20-23)'!H20+'[14]Изменения 2-24 - 20-23'!H20</f>
        <v>0</v>
      </c>
      <c r="I20" s="11">
        <f>'[14]Мед. реаб. в АПУ(20-23)'!I20+'[14]Изменения 2-24 - 20-23'!I20</f>
        <v>15</v>
      </c>
      <c r="J20" s="865">
        <f>'[14]Мед. реаб. в АПУ(20-23)'!J20+'[14]Изменения 2-24 - 20-23'!J20</f>
        <v>0</v>
      </c>
      <c r="K20" s="865">
        <f>'[14]Мед. реаб. в АПУ(20-23)'!K20+'[14]Изменения 2-24 - 20-23'!K20</f>
        <v>100</v>
      </c>
      <c r="L20" s="865">
        <f>'[14]Мед. реаб. в АПУ(20-23)'!L20+'[14]Изменения 2-24 - 20-23'!L20</f>
        <v>27</v>
      </c>
      <c r="M20" s="865">
        <f>'[14]Мед. реаб. в АПУ(20-23)'!M20+'[14]Изменения 2-24 - 20-23'!M20</f>
        <v>13</v>
      </c>
      <c r="N20" s="865">
        <f>'[14]Мед. реаб. в АПУ(20-23)'!N20+'[14]Изменения 2-24 - 20-23'!N20</f>
        <v>0</v>
      </c>
      <c r="O20" s="865">
        <f>'[14]Мед. реаб. в АПУ(20-23)'!O20+'[14]Изменения 2-24 - 20-23'!O20</f>
        <v>0</v>
      </c>
      <c r="P20" s="865">
        <f>'[14]Мед. реаб. в АПУ(20-23)'!P20+'[14]Изменения 2-24 - 20-23'!P20</f>
        <v>0</v>
      </c>
      <c r="Q20" s="865">
        <f>'[14]Мед. реаб. в АПУ(20-23)'!Q20+'[14]Изменения 2-24 - 20-23'!Q20</f>
        <v>0</v>
      </c>
      <c r="R20" s="11">
        <f>'[14]Мед. реаб. в АПУ(20-23)'!R20+'[14]Изменения 2-24 - 20-23'!R20</f>
        <v>0</v>
      </c>
      <c r="S20" s="11">
        <f>'[14]Мед. реаб. в АПУ(20-23)'!S20+'[14]Изменения 2-24 - 20-23'!S20</f>
        <v>0</v>
      </c>
      <c r="T20" s="11">
        <f>'[14]Мед. реаб. в АПУ(20-23)'!T20+'[14]Изменения 2-24 - 20-23'!T20</f>
        <v>0</v>
      </c>
    </row>
    <row r="21" spans="1:20" s="8" customFormat="1" x14ac:dyDescent="0.25">
      <c r="A21" s="4">
        <v>8</v>
      </c>
      <c r="B21" s="5" t="s">
        <v>32</v>
      </c>
      <c r="C21" s="6" t="s">
        <v>33</v>
      </c>
      <c r="D21" s="7">
        <f>SUM(E21:T21)</f>
        <v>240</v>
      </c>
      <c r="E21" s="7">
        <f>E22+E23</f>
        <v>29</v>
      </c>
      <c r="F21" s="7">
        <f t="shared" ref="F21:T21" si="6">F22+F23</f>
        <v>2</v>
      </c>
      <c r="G21" s="7">
        <f t="shared" si="6"/>
        <v>15</v>
      </c>
      <c r="H21" s="7">
        <f t="shared" si="6"/>
        <v>5</v>
      </c>
      <c r="I21" s="7">
        <f t="shared" si="6"/>
        <v>43</v>
      </c>
      <c r="J21" s="866">
        <f t="shared" si="6"/>
        <v>9</v>
      </c>
      <c r="K21" s="866">
        <f t="shared" si="6"/>
        <v>76</v>
      </c>
      <c r="L21" s="866">
        <f t="shared" si="6"/>
        <v>40</v>
      </c>
      <c r="M21" s="866">
        <f t="shared" si="6"/>
        <v>16</v>
      </c>
      <c r="N21" s="866">
        <f t="shared" si="6"/>
        <v>5</v>
      </c>
      <c r="O21" s="866">
        <f t="shared" si="6"/>
        <v>0</v>
      </c>
      <c r="P21" s="866">
        <f t="shared" si="6"/>
        <v>0</v>
      </c>
      <c r="Q21" s="866">
        <f t="shared" si="6"/>
        <v>0</v>
      </c>
      <c r="R21" s="7">
        <f t="shared" si="6"/>
        <v>0</v>
      </c>
      <c r="S21" s="7">
        <f t="shared" si="6"/>
        <v>0</v>
      </c>
      <c r="T21" s="7">
        <f t="shared" si="6"/>
        <v>0</v>
      </c>
    </row>
    <row r="22" spans="1:20" x14ac:dyDescent="0.25">
      <c r="A22" s="858"/>
      <c r="B22" s="9"/>
      <c r="C22" s="10" t="s">
        <v>18</v>
      </c>
      <c r="D22" s="11">
        <f t="shared" ref="D22:D51" si="7">SUM(E22:T22)</f>
        <v>140</v>
      </c>
      <c r="E22" s="11">
        <f>'[14]Мед. реаб. в АПУ(20-23)'!E22+'[14]Изменения 2-24 - 20-23'!E22</f>
        <v>4</v>
      </c>
      <c r="F22" s="11">
        <f>'[14]Мед. реаб. в АПУ(20-23)'!F22+'[14]Изменения 2-24 - 20-23'!F22</f>
        <v>2</v>
      </c>
      <c r="G22" s="11">
        <f>'[14]Мед. реаб. в АПУ(20-23)'!G22+'[14]Изменения 2-24 - 20-23'!G22</f>
        <v>15</v>
      </c>
      <c r="H22" s="11">
        <f>'[14]Мед. реаб. в АПУ(20-23)'!H22+'[14]Изменения 2-24 - 20-23'!H22</f>
        <v>5</v>
      </c>
      <c r="I22" s="11">
        <f>'[14]Мед. реаб. в АПУ(20-23)'!I22+'[14]Изменения 2-24 - 20-23'!I22</f>
        <v>15</v>
      </c>
      <c r="J22" s="865">
        <f>'[14]Мед. реаб. в АПУ(20-23)'!J22+'[14]Изменения 2-24 - 20-23'!J22</f>
        <v>5</v>
      </c>
      <c r="K22" s="865">
        <f>'[14]Мед. реаб. в АПУ(20-23)'!K22+'[14]Изменения 2-24 - 20-23'!K22</f>
        <v>56</v>
      </c>
      <c r="L22" s="865">
        <f>'[14]Мед. реаб. в АПУ(20-23)'!L22+'[14]Изменения 2-24 - 20-23'!L22</f>
        <v>30</v>
      </c>
      <c r="M22" s="865">
        <f>'[14]Мед. реаб. в АПУ(20-23)'!M22+'[14]Изменения 2-24 - 20-23'!M22</f>
        <v>6</v>
      </c>
      <c r="N22" s="865">
        <f>'[14]Мед. реаб. в АПУ(20-23)'!N22+'[14]Изменения 2-24 - 20-23'!N22</f>
        <v>2</v>
      </c>
      <c r="O22" s="865">
        <f>'[14]Мед. реаб. в АПУ(20-23)'!O22+'[14]Изменения 2-24 - 20-23'!O22</f>
        <v>0</v>
      </c>
      <c r="P22" s="865">
        <f>'[14]Мед. реаб. в АПУ(20-23)'!P22+'[14]Изменения 2-24 - 20-23'!P22</f>
        <v>0</v>
      </c>
      <c r="Q22" s="865">
        <f>'[14]Мед. реаб. в АПУ(20-23)'!Q22+'[14]Изменения 2-24 - 20-23'!Q22</f>
        <v>0</v>
      </c>
      <c r="R22" s="11">
        <f>'[14]Мед. реаб. в АПУ(20-23)'!R22+'[14]Изменения 2-24 - 20-23'!R22</f>
        <v>0</v>
      </c>
      <c r="S22" s="11">
        <f>'[14]Мед. реаб. в АПУ(20-23)'!S22+'[14]Изменения 2-24 - 20-23'!S22</f>
        <v>0</v>
      </c>
      <c r="T22" s="11">
        <f>'[14]Мед. реаб. в АПУ(20-23)'!T22+'[14]Изменения 2-24 - 20-23'!T22</f>
        <v>0</v>
      </c>
    </row>
    <row r="23" spans="1:20" x14ac:dyDescent="0.25">
      <c r="A23" s="858"/>
      <c r="B23" s="9"/>
      <c r="C23" s="10" t="s">
        <v>19</v>
      </c>
      <c r="D23" s="11">
        <f t="shared" si="7"/>
        <v>100</v>
      </c>
      <c r="E23" s="11">
        <f>'[14]Мед. реаб. в АПУ(20-23)'!E23+'[14]Изменения 2-24 - 20-23'!E23</f>
        <v>25</v>
      </c>
      <c r="F23" s="11">
        <f>'[14]Мед. реаб. в АПУ(20-23)'!F23+'[14]Изменения 2-24 - 20-23'!F23</f>
        <v>0</v>
      </c>
      <c r="G23" s="11">
        <f>'[14]Мед. реаб. в АПУ(20-23)'!G23+'[14]Изменения 2-24 - 20-23'!G23</f>
        <v>0</v>
      </c>
      <c r="H23" s="11">
        <f>'[14]Мед. реаб. в АПУ(20-23)'!H23+'[14]Изменения 2-24 - 20-23'!H23</f>
        <v>0</v>
      </c>
      <c r="I23" s="11">
        <f>'[14]Мед. реаб. в АПУ(20-23)'!I23+'[14]Изменения 2-24 - 20-23'!I23</f>
        <v>28</v>
      </c>
      <c r="J23" s="865">
        <f>'[14]Мед. реаб. в АПУ(20-23)'!J23+'[14]Изменения 2-24 - 20-23'!J23</f>
        <v>4</v>
      </c>
      <c r="K23" s="865">
        <f>'[14]Мед. реаб. в АПУ(20-23)'!K23+'[14]Изменения 2-24 - 20-23'!K23</f>
        <v>20</v>
      </c>
      <c r="L23" s="865">
        <f>'[14]Мед. реаб. в АПУ(20-23)'!L23+'[14]Изменения 2-24 - 20-23'!L23</f>
        <v>10</v>
      </c>
      <c r="M23" s="865">
        <f>'[14]Мед. реаб. в АПУ(20-23)'!M23+'[14]Изменения 2-24 - 20-23'!M23</f>
        <v>10</v>
      </c>
      <c r="N23" s="865">
        <f>'[14]Мед. реаб. в АПУ(20-23)'!N23+'[14]Изменения 2-24 - 20-23'!N23</f>
        <v>3</v>
      </c>
      <c r="O23" s="865">
        <f>'[14]Мед. реаб. в АПУ(20-23)'!O23+'[14]Изменения 2-24 - 20-23'!O23</f>
        <v>0</v>
      </c>
      <c r="P23" s="865">
        <f>'[14]Мед. реаб. в АПУ(20-23)'!P23+'[14]Изменения 2-24 - 20-23'!P23</f>
        <v>0</v>
      </c>
      <c r="Q23" s="865">
        <f>'[14]Мед. реаб. в АПУ(20-23)'!Q23+'[14]Изменения 2-24 - 20-23'!Q23</f>
        <v>0</v>
      </c>
      <c r="R23" s="11">
        <f>'[14]Мед. реаб. в АПУ(20-23)'!R23+'[14]Изменения 2-24 - 20-23'!R23</f>
        <v>0</v>
      </c>
      <c r="S23" s="11">
        <f>'[14]Мед. реаб. в АПУ(20-23)'!S23+'[14]Изменения 2-24 - 20-23'!S23</f>
        <v>0</v>
      </c>
      <c r="T23" s="11">
        <f>'[14]Мед. реаб. в АПУ(20-23)'!T23+'[14]Изменения 2-24 - 20-23'!T23</f>
        <v>0</v>
      </c>
    </row>
    <row r="24" spans="1:20" x14ac:dyDescent="0.25">
      <c r="A24" s="858">
        <v>9</v>
      </c>
      <c r="B24" s="9" t="s">
        <v>34</v>
      </c>
      <c r="C24" s="12" t="s">
        <v>35</v>
      </c>
      <c r="D24" s="11">
        <f t="shared" si="7"/>
        <v>500</v>
      </c>
      <c r="E24" s="11">
        <f>'[14]Мед. реаб. в АПУ(20-23)'!E24+'[14]Изменения 2-24 - 20-23'!E24</f>
        <v>180</v>
      </c>
      <c r="F24" s="11">
        <f>'[14]Мед. реаб. в АПУ(20-23)'!F24+'[14]Изменения 2-24 - 20-23'!F24</f>
        <v>40</v>
      </c>
      <c r="G24" s="11">
        <f>'[14]Мед. реаб. в АПУ(20-23)'!G24+'[14]Изменения 2-24 - 20-23'!G24</f>
        <v>2</v>
      </c>
      <c r="H24" s="11">
        <f>'[14]Мед. реаб. в АПУ(20-23)'!H24+'[14]Изменения 2-24 - 20-23'!H24</f>
        <v>8</v>
      </c>
      <c r="I24" s="11">
        <f>'[14]Мед. реаб. в АПУ(20-23)'!I24+'[14]Изменения 2-24 - 20-23'!I24</f>
        <v>30</v>
      </c>
      <c r="J24" s="865">
        <f>'[14]Мед. реаб. в АПУ(20-23)'!J24+'[14]Изменения 2-24 - 20-23'!J24</f>
        <v>4</v>
      </c>
      <c r="K24" s="865">
        <f>'[14]Мед. реаб. в АПУ(20-23)'!K24+'[14]Изменения 2-24 - 20-23'!K24</f>
        <v>160</v>
      </c>
      <c r="L24" s="865">
        <f>'[14]Мед. реаб. в АПУ(20-23)'!L24+'[14]Изменения 2-24 - 20-23'!L24</f>
        <v>31</v>
      </c>
      <c r="M24" s="865">
        <f>'[14]Мед. реаб. в АПУ(20-23)'!M24+'[14]Изменения 2-24 - 20-23'!M24</f>
        <v>15</v>
      </c>
      <c r="N24" s="865">
        <f>'[14]Мед. реаб. в АПУ(20-23)'!N24+'[14]Изменения 2-24 - 20-23'!N24</f>
        <v>0</v>
      </c>
      <c r="O24" s="865">
        <f>'[14]Мед. реаб. в АПУ(20-23)'!O24+'[14]Изменения 2-24 - 20-23'!O24</f>
        <v>0</v>
      </c>
      <c r="P24" s="865">
        <f>'[14]Мед. реаб. в АПУ(20-23)'!P24+'[14]Изменения 2-24 - 20-23'!P24</f>
        <v>0</v>
      </c>
      <c r="Q24" s="865">
        <f>'[14]Мед. реаб. в АПУ(20-23)'!Q24+'[14]Изменения 2-24 - 20-23'!Q24</f>
        <v>20</v>
      </c>
      <c r="R24" s="11">
        <f>'[14]Мед. реаб. в АПУ(20-23)'!R24+'[14]Изменения 2-24 - 20-23'!R24</f>
        <v>10</v>
      </c>
      <c r="S24" s="11">
        <f>'[14]Мед. реаб. в АПУ(20-23)'!S24+'[14]Изменения 2-24 - 20-23'!S24</f>
        <v>0</v>
      </c>
      <c r="T24" s="11">
        <f>'[14]Мед. реаб. в АПУ(20-23)'!T24+'[14]Изменения 2-24 - 20-23'!T24</f>
        <v>0</v>
      </c>
    </row>
    <row r="25" spans="1:20" x14ac:dyDescent="0.25">
      <c r="A25" s="858">
        <v>10</v>
      </c>
      <c r="B25" s="9" t="s">
        <v>36</v>
      </c>
      <c r="C25" s="12" t="s">
        <v>37</v>
      </c>
      <c r="D25" s="11">
        <f t="shared" si="7"/>
        <v>214</v>
      </c>
      <c r="E25" s="11">
        <f>'[14]Мед. реаб. в АПУ(20-23)'!E25+'[14]Изменения 2-24 - 20-23'!E25</f>
        <v>50</v>
      </c>
      <c r="F25" s="11">
        <f>'[14]Мед. реаб. в АПУ(20-23)'!F25+'[14]Изменения 2-24 - 20-23'!F25</f>
        <v>10</v>
      </c>
      <c r="G25" s="11">
        <f>'[14]Мед. реаб. в АПУ(20-23)'!G25+'[14]Изменения 2-24 - 20-23'!G25</f>
        <v>5</v>
      </c>
      <c r="H25" s="11">
        <f>'[14]Мед. реаб. в АПУ(20-23)'!H25+'[14]Изменения 2-24 - 20-23'!H25</f>
        <v>0</v>
      </c>
      <c r="I25" s="11">
        <f>'[14]Мед. реаб. в АПУ(20-23)'!I25+'[14]Изменения 2-24 - 20-23'!I25</f>
        <v>22</v>
      </c>
      <c r="J25" s="865">
        <f>'[14]Мед. реаб. в АПУ(20-23)'!J25+'[14]Изменения 2-24 - 20-23'!J25</f>
        <v>0</v>
      </c>
      <c r="K25" s="865">
        <f>'[14]Мед. реаб. в АПУ(20-23)'!K25+'[14]Изменения 2-24 - 20-23'!K25</f>
        <v>92</v>
      </c>
      <c r="L25" s="865">
        <f>'[14]Мед. реаб. в АПУ(20-23)'!L25+'[14]Изменения 2-24 - 20-23'!L25</f>
        <v>20</v>
      </c>
      <c r="M25" s="865">
        <f>'[14]Мед. реаб. в АПУ(20-23)'!M25+'[14]Изменения 2-24 - 20-23'!M25</f>
        <v>10</v>
      </c>
      <c r="N25" s="865">
        <f>'[14]Мед. реаб. в АПУ(20-23)'!N25+'[14]Изменения 2-24 - 20-23'!N25</f>
        <v>5</v>
      </c>
      <c r="O25" s="865">
        <f>'[14]Мед. реаб. в АПУ(20-23)'!O25+'[14]Изменения 2-24 - 20-23'!O25</f>
        <v>0</v>
      </c>
      <c r="P25" s="865">
        <f>'[14]Мед. реаб. в АПУ(20-23)'!P25+'[14]Изменения 2-24 - 20-23'!P25</f>
        <v>0</v>
      </c>
      <c r="Q25" s="865">
        <f>'[14]Мед. реаб. в АПУ(20-23)'!Q25+'[14]Изменения 2-24 - 20-23'!Q25</f>
        <v>0</v>
      </c>
      <c r="R25" s="11">
        <f>'[14]Мед. реаб. в АПУ(20-23)'!R25+'[14]Изменения 2-24 - 20-23'!R25</f>
        <v>0</v>
      </c>
      <c r="S25" s="11">
        <f>'[14]Мед. реаб. в АПУ(20-23)'!S25+'[14]Изменения 2-24 - 20-23'!S25</f>
        <v>0</v>
      </c>
      <c r="T25" s="11">
        <f>'[14]Мед. реаб. в АПУ(20-23)'!T25+'[14]Изменения 2-24 - 20-23'!T25</f>
        <v>0</v>
      </c>
    </row>
    <row r="26" spans="1:20" x14ac:dyDescent="0.25">
      <c r="A26" s="858">
        <v>11</v>
      </c>
      <c r="B26" s="9" t="s">
        <v>38</v>
      </c>
      <c r="C26" s="12" t="s">
        <v>39</v>
      </c>
      <c r="D26" s="11">
        <f t="shared" si="7"/>
        <v>35</v>
      </c>
      <c r="E26" s="11">
        <f>'[14]Мед. реаб. в АПУ(20-23)'!E26+'[14]Изменения 2-24 - 20-23'!E26</f>
        <v>0</v>
      </c>
      <c r="F26" s="11">
        <f>'[14]Мед. реаб. в АПУ(20-23)'!F26+'[14]Изменения 2-24 - 20-23'!F26</f>
        <v>0</v>
      </c>
      <c r="G26" s="11">
        <f>'[14]Мед. реаб. в АПУ(20-23)'!G26+'[14]Изменения 2-24 - 20-23'!G26</f>
        <v>3</v>
      </c>
      <c r="H26" s="11">
        <f>'[14]Мед. реаб. в АПУ(20-23)'!H26+'[14]Изменения 2-24 - 20-23'!H26</f>
        <v>1</v>
      </c>
      <c r="I26" s="11">
        <f>'[14]Мед. реаб. в АПУ(20-23)'!I26+'[14]Изменения 2-24 - 20-23'!I26</f>
        <v>6</v>
      </c>
      <c r="J26" s="865">
        <f>'[14]Мед. реаб. в АПУ(20-23)'!J26+'[14]Изменения 2-24 - 20-23'!J26</f>
        <v>0</v>
      </c>
      <c r="K26" s="865">
        <f>'[14]Мед. реаб. в АПУ(20-23)'!K26+'[14]Изменения 2-24 - 20-23'!K26</f>
        <v>13</v>
      </c>
      <c r="L26" s="865">
        <f>'[14]Мед. реаб. в АПУ(20-23)'!L26+'[14]Изменения 2-24 - 20-23'!L26</f>
        <v>6</v>
      </c>
      <c r="M26" s="865">
        <f>'[14]Мед. реаб. в АПУ(20-23)'!M26+'[14]Изменения 2-24 - 20-23'!M26</f>
        <v>4</v>
      </c>
      <c r="N26" s="865">
        <f>'[14]Мед. реаб. в АПУ(20-23)'!N26+'[14]Изменения 2-24 - 20-23'!N26</f>
        <v>2</v>
      </c>
      <c r="O26" s="865">
        <f>'[14]Мед. реаб. в АПУ(20-23)'!O26+'[14]Изменения 2-24 - 20-23'!O26</f>
        <v>0</v>
      </c>
      <c r="P26" s="865">
        <f>'[14]Мед. реаб. в АПУ(20-23)'!P26+'[14]Изменения 2-24 - 20-23'!P26</f>
        <v>0</v>
      </c>
      <c r="Q26" s="865">
        <f>'[14]Мед. реаб. в АПУ(20-23)'!Q26+'[14]Изменения 2-24 - 20-23'!Q26</f>
        <v>0</v>
      </c>
      <c r="R26" s="11">
        <f>'[14]Мед. реаб. в АПУ(20-23)'!R26+'[14]Изменения 2-24 - 20-23'!R26</f>
        <v>0</v>
      </c>
      <c r="S26" s="11">
        <f>'[14]Мед. реаб. в АПУ(20-23)'!S26+'[14]Изменения 2-24 - 20-23'!S26</f>
        <v>0</v>
      </c>
      <c r="T26" s="11">
        <f>'[14]Мед. реаб. в АПУ(20-23)'!T26+'[14]Изменения 2-24 - 20-23'!T26</f>
        <v>0</v>
      </c>
    </row>
    <row r="27" spans="1:20" x14ac:dyDescent="0.25">
      <c r="A27" s="858">
        <v>12</v>
      </c>
      <c r="B27" s="9" t="s">
        <v>40</v>
      </c>
      <c r="C27" s="12" t="s">
        <v>41</v>
      </c>
      <c r="D27" s="11">
        <f t="shared" si="7"/>
        <v>50</v>
      </c>
      <c r="E27" s="11">
        <f>'[14]Мед. реаб. в АПУ(20-23)'!E27+'[14]Изменения 2-24 - 20-23'!E27</f>
        <v>2</v>
      </c>
      <c r="F27" s="11">
        <f>'[14]Мед. реаб. в АПУ(20-23)'!F27+'[14]Изменения 2-24 - 20-23'!F27</f>
        <v>1</v>
      </c>
      <c r="G27" s="11">
        <f>'[14]Мед. реаб. в АПУ(20-23)'!G27+'[14]Изменения 2-24 - 20-23'!G27</f>
        <v>7</v>
      </c>
      <c r="H27" s="11">
        <f>'[14]Мед. реаб. в АПУ(20-23)'!H27+'[14]Изменения 2-24 - 20-23'!H27</f>
        <v>3</v>
      </c>
      <c r="I27" s="11">
        <f>'[14]Мед. реаб. в АПУ(20-23)'!I27+'[14]Изменения 2-24 - 20-23'!I27</f>
        <v>20</v>
      </c>
      <c r="J27" s="865">
        <f>'[14]Мед. реаб. в АПУ(20-23)'!J27+'[14]Изменения 2-24 - 20-23'!J27</f>
        <v>17</v>
      </c>
      <c r="K27" s="865">
        <f>'[14]Мед. реаб. в АПУ(20-23)'!K27+'[14]Изменения 2-24 - 20-23'!K27</f>
        <v>0</v>
      </c>
      <c r="L27" s="865">
        <f>'[14]Мед. реаб. в АПУ(20-23)'!L27+'[14]Изменения 2-24 - 20-23'!L27</f>
        <v>0</v>
      </c>
      <c r="M27" s="865">
        <f>'[14]Мед. реаб. в АПУ(20-23)'!M27+'[14]Изменения 2-24 - 20-23'!M27</f>
        <v>0</v>
      </c>
      <c r="N27" s="865">
        <f>'[14]Мед. реаб. в АПУ(20-23)'!N27+'[14]Изменения 2-24 - 20-23'!N27</f>
        <v>0</v>
      </c>
      <c r="O27" s="865">
        <f>'[14]Мед. реаб. в АПУ(20-23)'!O27+'[14]Изменения 2-24 - 20-23'!O27</f>
        <v>0</v>
      </c>
      <c r="P27" s="865">
        <f>'[14]Мед. реаб. в АПУ(20-23)'!P27+'[14]Изменения 2-24 - 20-23'!P27</f>
        <v>0</v>
      </c>
      <c r="Q27" s="865">
        <f>'[14]Мед. реаб. в АПУ(20-23)'!Q27+'[14]Изменения 2-24 - 20-23'!Q27</f>
        <v>0</v>
      </c>
      <c r="R27" s="11">
        <f>'[14]Мед. реаб. в АПУ(20-23)'!R27+'[14]Изменения 2-24 - 20-23'!R27</f>
        <v>0</v>
      </c>
      <c r="S27" s="11">
        <f>'[14]Мед. реаб. в АПУ(20-23)'!S27+'[14]Изменения 2-24 - 20-23'!S27</f>
        <v>0</v>
      </c>
      <c r="T27" s="11">
        <f>'[14]Мед. реаб. в АПУ(20-23)'!T27+'[14]Изменения 2-24 - 20-23'!T27</f>
        <v>0</v>
      </c>
    </row>
    <row r="28" spans="1:20" x14ac:dyDescent="0.25">
      <c r="A28" s="858">
        <v>13</v>
      </c>
      <c r="B28" s="9" t="s">
        <v>42</v>
      </c>
      <c r="C28" s="12" t="s">
        <v>43</v>
      </c>
      <c r="D28" s="11">
        <f t="shared" si="7"/>
        <v>108</v>
      </c>
      <c r="E28" s="11">
        <f>'[14]Мед. реаб. в АПУ(20-23)'!E28+'[14]Изменения 2-24 - 20-23'!E28</f>
        <v>4</v>
      </c>
      <c r="F28" s="11">
        <f>'[14]Мед. реаб. в АПУ(20-23)'!F28+'[14]Изменения 2-24 - 20-23'!F28</f>
        <v>0</v>
      </c>
      <c r="G28" s="11">
        <f>'[14]Мед. реаб. в АПУ(20-23)'!G28+'[14]Изменения 2-24 - 20-23'!G28</f>
        <v>0</v>
      </c>
      <c r="H28" s="11">
        <f>'[14]Мед. реаб. в АПУ(20-23)'!H28+'[14]Изменения 2-24 - 20-23'!H28</f>
        <v>0</v>
      </c>
      <c r="I28" s="11">
        <f>'[14]Мед. реаб. в АПУ(20-23)'!I28+'[14]Изменения 2-24 - 20-23'!I28</f>
        <v>22</v>
      </c>
      <c r="J28" s="11">
        <f>'[14]Мед. реаб. в АПУ(20-23)'!J28+'[14]Изменения 2-24 - 20-23'!J28</f>
        <v>0</v>
      </c>
      <c r="K28" s="11">
        <f>'[14]Мед. реаб. в АПУ(20-23)'!K28+'[14]Изменения 2-24 - 20-23'!K28</f>
        <v>42</v>
      </c>
      <c r="L28" s="11">
        <f>'[14]Мед. реаб. в АПУ(20-23)'!L28+'[14]Изменения 2-24 - 20-23'!L28</f>
        <v>22</v>
      </c>
      <c r="M28" s="11">
        <f>'[14]Мед. реаб. в АПУ(20-23)'!M28+'[14]Изменения 2-24 - 20-23'!M28</f>
        <v>18</v>
      </c>
      <c r="N28" s="11">
        <f>'[14]Мед. реаб. в АПУ(20-23)'!N28+'[14]Изменения 2-24 - 20-23'!N28</f>
        <v>0</v>
      </c>
      <c r="O28" s="11">
        <f>'[14]Мед. реаб. в АПУ(20-23)'!O28+'[14]Изменения 2-24 - 20-23'!O28</f>
        <v>0</v>
      </c>
      <c r="P28" s="11">
        <f>'[14]Мед. реаб. в АПУ(20-23)'!P28+'[14]Изменения 2-24 - 20-23'!P28</f>
        <v>0</v>
      </c>
      <c r="Q28" s="11">
        <f>'[14]Мед. реаб. в АПУ(20-23)'!Q28+'[14]Изменения 2-24 - 20-23'!Q28</f>
        <v>0</v>
      </c>
      <c r="R28" s="11">
        <f>'[14]Мед. реаб. в АПУ(20-23)'!R28+'[14]Изменения 2-24 - 20-23'!R28</f>
        <v>0</v>
      </c>
      <c r="S28" s="11">
        <f>'[14]Мед. реаб. в АПУ(20-23)'!S28+'[14]Изменения 2-24 - 20-23'!S28</f>
        <v>0</v>
      </c>
      <c r="T28" s="11">
        <f>'[14]Мед. реаб. в АПУ(20-23)'!T28+'[14]Изменения 2-24 - 20-23'!T28</f>
        <v>0</v>
      </c>
    </row>
    <row r="29" spans="1:20" x14ac:dyDescent="0.25">
      <c r="A29" s="858">
        <v>14</v>
      </c>
      <c r="B29" s="9" t="s">
        <v>44</v>
      </c>
      <c r="C29" s="12" t="s">
        <v>45</v>
      </c>
      <c r="D29" s="11">
        <f t="shared" si="7"/>
        <v>70</v>
      </c>
      <c r="E29" s="11">
        <f>'[14]Мед. реаб. в АПУ(20-23)'!E29+'[14]Изменения 2-24 - 20-23'!E29</f>
        <v>4</v>
      </c>
      <c r="F29" s="11">
        <f>'[14]Мед. реаб. в АПУ(20-23)'!F29+'[14]Изменения 2-24 - 20-23'!F29</f>
        <v>0</v>
      </c>
      <c r="G29" s="11">
        <f>'[14]Мед. реаб. в АПУ(20-23)'!G29+'[14]Изменения 2-24 - 20-23'!G29</f>
        <v>20</v>
      </c>
      <c r="H29" s="11">
        <f>'[14]Мед. реаб. в АПУ(20-23)'!H29+'[14]Изменения 2-24 - 20-23'!H29</f>
        <v>0</v>
      </c>
      <c r="I29" s="11">
        <f>'[14]Мед. реаб. в АПУ(20-23)'!I29+'[14]Изменения 2-24 - 20-23'!I29</f>
        <v>0</v>
      </c>
      <c r="J29" s="11">
        <f>'[14]Мед. реаб. в АПУ(20-23)'!J29+'[14]Изменения 2-24 - 20-23'!J29</f>
        <v>0</v>
      </c>
      <c r="K29" s="11">
        <f>'[14]Мед. реаб. в АПУ(20-23)'!K29+'[14]Изменения 2-24 - 20-23'!K29</f>
        <v>40</v>
      </c>
      <c r="L29" s="11">
        <f>'[14]Мед. реаб. в АПУ(20-23)'!L29+'[14]Изменения 2-24 - 20-23'!L29</f>
        <v>0</v>
      </c>
      <c r="M29" s="11">
        <f>'[14]Мед. реаб. в АПУ(20-23)'!M29+'[14]Изменения 2-24 - 20-23'!M29</f>
        <v>6</v>
      </c>
      <c r="N29" s="11">
        <f>'[14]Мед. реаб. в АПУ(20-23)'!N29+'[14]Изменения 2-24 - 20-23'!N29</f>
        <v>0</v>
      </c>
      <c r="O29" s="11">
        <f>'[14]Мед. реаб. в АПУ(20-23)'!O29+'[14]Изменения 2-24 - 20-23'!O29</f>
        <v>0</v>
      </c>
      <c r="P29" s="11">
        <f>'[14]Мед. реаб. в АПУ(20-23)'!P29+'[14]Изменения 2-24 - 20-23'!P29</f>
        <v>0</v>
      </c>
      <c r="Q29" s="11">
        <f>'[14]Мед. реаб. в АПУ(20-23)'!Q29+'[14]Изменения 2-24 - 20-23'!Q29</f>
        <v>0</v>
      </c>
      <c r="R29" s="11">
        <f>'[14]Мед. реаб. в АПУ(20-23)'!R29+'[14]Изменения 2-24 - 20-23'!R29</f>
        <v>0</v>
      </c>
      <c r="S29" s="11">
        <f>'[14]Мед. реаб. в АПУ(20-23)'!S29+'[14]Изменения 2-24 - 20-23'!S29</f>
        <v>0</v>
      </c>
      <c r="T29" s="11">
        <f>'[14]Мед. реаб. в АПУ(20-23)'!T29+'[14]Изменения 2-24 - 20-23'!T29</f>
        <v>0</v>
      </c>
    </row>
    <row r="30" spans="1:20" x14ac:dyDescent="0.25">
      <c r="A30" s="858">
        <v>15</v>
      </c>
      <c r="B30" s="9" t="s">
        <v>46</v>
      </c>
      <c r="C30" s="12" t="s">
        <v>47</v>
      </c>
      <c r="D30" s="11">
        <f t="shared" si="7"/>
        <v>250</v>
      </c>
      <c r="E30" s="11">
        <f>'[14]Мед. реаб. в АПУ(20-23)'!E30+'[14]Изменения 2-24 - 20-23'!E30</f>
        <v>10</v>
      </c>
      <c r="F30" s="11">
        <f>'[14]Мед. реаб. в АПУ(20-23)'!F30+'[14]Изменения 2-24 - 20-23'!F30</f>
        <v>5</v>
      </c>
      <c r="G30" s="11">
        <f>'[14]Мед. реаб. в АПУ(20-23)'!G30+'[14]Изменения 2-24 - 20-23'!G30</f>
        <v>25</v>
      </c>
      <c r="H30" s="11">
        <f>'[14]Мед. реаб. в АПУ(20-23)'!H30+'[14]Изменения 2-24 - 20-23'!H30</f>
        <v>5</v>
      </c>
      <c r="I30" s="11">
        <f>'[14]Мед. реаб. в АПУ(20-23)'!I30+'[14]Изменения 2-24 - 20-23'!I30</f>
        <v>31</v>
      </c>
      <c r="J30" s="11">
        <f>'[14]Мед. реаб. в АПУ(20-23)'!J30+'[14]Изменения 2-24 - 20-23'!J30</f>
        <v>10</v>
      </c>
      <c r="K30" s="11">
        <f>'[14]Мед. реаб. в АПУ(20-23)'!K30+'[14]Изменения 2-24 - 20-23'!K30</f>
        <v>100</v>
      </c>
      <c r="L30" s="11">
        <f>'[14]Мед. реаб. в АПУ(20-23)'!L30+'[14]Изменения 2-24 - 20-23'!L30</f>
        <v>34</v>
      </c>
      <c r="M30" s="11">
        <f>'[14]Мед. реаб. в АПУ(20-23)'!M30+'[14]Изменения 2-24 - 20-23'!M30</f>
        <v>20</v>
      </c>
      <c r="N30" s="11">
        <f>'[14]Мед. реаб. в АПУ(20-23)'!N30+'[14]Изменения 2-24 - 20-23'!N30</f>
        <v>10</v>
      </c>
      <c r="O30" s="11">
        <f>'[14]Мед. реаб. в АПУ(20-23)'!O30+'[14]Изменения 2-24 - 20-23'!O30</f>
        <v>0</v>
      </c>
      <c r="P30" s="11">
        <f>'[14]Мед. реаб. в АПУ(20-23)'!P30+'[14]Изменения 2-24 - 20-23'!P30</f>
        <v>0</v>
      </c>
      <c r="Q30" s="11">
        <f>'[14]Мед. реаб. в АПУ(20-23)'!Q30+'[14]Изменения 2-24 - 20-23'!Q30</f>
        <v>0</v>
      </c>
      <c r="R30" s="11">
        <f>'[14]Мед. реаб. в АПУ(20-23)'!R30+'[14]Изменения 2-24 - 20-23'!R30</f>
        <v>0</v>
      </c>
      <c r="S30" s="11">
        <f>'[14]Мед. реаб. в АПУ(20-23)'!S30+'[14]Изменения 2-24 - 20-23'!S30</f>
        <v>0</v>
      </c>
      <c r="T30" s="11">
        <f>'[14]Мед. реаб. в АПУ(20-23)'!T30+'[14]Изменения 2-24 - 20-23'!T30</f>
        <v>0</v>
      </c>
    </row>
    <row r="31" spans="1:20" x14ac:dyDescent="0.25">
      <c r="A31" s="858">
        <v>16</v>
      </c>
      <c r="B31" s="9" t="s">
        <v>48</v>
      </c>
      <c r="C31" s="12" t="s">
        <v>49</v>
      </c>
      <c r="D31" s="11">
        <f t="shared" si="7"/>
        <v>100</v>
      </c>
      <c r="E31" s="11">
        <f>'[14]Мед. реаб. в АПУ(20-23)'!E31+'[14]Изменения 2-24 - 20-23'!E31</f>
        <v>4</v>
      </c>
      <c r="F31" s="11">
        <f>'[14]Мед. реаб. в АПУ(20-23)'!F31+'[14]Изменения 2-24 - 20-23'!F31</f>
        <v>2</v>
      </c>
      <c r="G31" s="11">
        <f>'[14]Мед. реаб. в АПУ(20-23)'!G31+'[14]Изменения 2-24 - 20-23'!G31</f>
        <v>10</v>
      </c>
      <c r="H31" s="11">
        <f>'[14]Мед. реаб. в АПУ(20-23)'!H31+'[14]Изменения 2-24 - 20-23'!H31</f>
        <v>5</v>
      </c>
      <c r="I31" s="11">
        <f>'[14]Мед. реаб. в АПУ(20-23)'!I31+'[14]Изменения 2-24 - 20-23'!I31</f>
        <v>10</v>
      </c>
      <c r="J31" s="11">
        <f>'[14]Мед. реаб. в АПУ(20-23)'!J31+'[14]Изменения 2-24 - 20-23'!J31</f>
        <v>5</v>
      </c>
      <c r="K31" s="11">
        <f>'[14]Мед. реаб. в АПУ(20-23)'!K31+'[14]Изменения 2-24 - 20-23'!K31</f>
        <v>41</v>
      </c>
      <c r="L31" s="11">
        <f>'[14]Мед. реаб. в АПУ(20-23)'!L31+'[14]Изменения 2-24 - 20-23'!L31</f>
        <v>20</v>
      </c>
      <c r="M31" s="11">
        <f>'[14]Мед. реаб. в АПУ(20-23)'!M31+'[14]Изменения 2-24 - 20-23'!M31</f>
        <v>3</v>
      </c>
      <c r="N31" s="11">
        <f>'[14]Мед. реаб. в АПУ(20-23)'!N31+'[14]Изменения 2-24 - 20-23'!N31</f>
        <v>0</v>
      </c>
      <c r="O31" s="11">
        <f>'[14]Мед. реаб. в АПУ(20-23)'!O31+'[14]Изменения 2-24 - 20-23'!O31</f>
        <v>0</v>
      </c>
      <c r="P31" s="11">
        <f>'[14]Мед. реаб. в АПУ(20-23)'!P31+'[14]Изменения 2-24 - 20-23'!P31</f>
        <v>0</v>
      </c>
      <c r="Q31" s="11">
        <f>'[14]Мед. реаб. в АПУ(20-23)'!Q31+'[14]Изменения 2-24 - 20-23'!Q31</f>
        <v>0</v>
      </c>
      <c r="R31" s="11">
        <f>'[14]Мед. реаб. в АПУ(20-23)'!R31+'[14]Изменения 2-24 - 20-23'!R31</f>
        <v>0</v>
      </c>
      <c r="S31" s="11">
        <f>'[14]Мед. реаб. в АПУ(20-23)'!S31+'[14]Изменения 2-24 - 20-23'!S31</f>
        <v>0</v>
      </c>
      <c r="T31" s="11">
        <f>'[14]Мед. реаб. в АПУ(20-23)'!T31+'[14]Изменения 2-24 - 20-23'!T31</f>
        <v>0</v>
      </c>
    </row>
    <row r="32" spans="1:20" x14ac:dyDescent="0.25">
      <c r="A32" s="858">
        <v>17</v>
      </c>
      <c r="B32" s="9" t="s">
        <v>50</v>
      </c>
      <c r="C32" s="12" t="s">
        <v>51</v>
      </c>
      <c r="D32" s="11">
        <f t="shared" si="7"/>
        <v>100</v>
      </c>
      <c r="E32" s="11">
        <f>'[14]Мед. реаб. в АПУ(20-23)'!E32+'[14]Изменения 2-24 - 20-23'!E32</f>
        <v>4</v>
      </c>
      <c r="F32" s="11">
        <f>'[14]Мед. реаб. в АПУ(20-23)'!F32+'[14]Изменения 2-24 - 20-23'!F32</f>
        <v>2</v>
      </c>
      <c r="G32" s="11">
        <f>'[14]Мед. реаб. в АПУ(20-23)'!G32+'[14]Изменения 2-24 - 20-23'!G32</f>
        <v>10</v>
      </c>
      <c r="H32" s="11">
        <f>'[14]Мед. реаб. в АПУ(20-23)'!H32+'[14]Изменения 2-24 - 20-23'!H32</f>
        <v>6</v>
      </c>
      <c r="I32" s="11">
        <f>'[14]Мед. реаб. в АПУ(20-23)'!I32+'[14]Изменения 2-24 - 20-23'!I32</f>
        <v>10</v>
      </c>
      <c r="J32" s="11">
        <f>'[14]Мед. реаб. в АПУ(20-23)'!J32+'[14]Изменения 2-24 - 20-23'!J32</f>
        <v>5</v>
      </c>
      <c r="K32" s="11">
        <f>'[14]Мед. реаб. в АПУ(20-23)'!K32+'[14]Изменения 2-24 - 20-23'!K32</f>
        <v>33</v>
      </c>
      <c r="L32" s="11">
        <f>'[14]Мед. реаб. в АПУ(20-23)'!L32+'[14]Изменения 2-24 - 20-23'!L32</f>
        <v>20</v>
      </c>
      <c r="M32" s="11">
        <f>'[14]Мед. реаб. в АПУ(20-23)'!M32+'[14]Изменения 2-24 - 20-23'!M32</f>
        <v>6</v>
      </c>
      <c r="N32" s="11">
        <f>'[14]Мед. реаб. в АПУ(20-23)'!N32+'[14]Изменения 2-24 - 20-23'!N32</f>
        <v>4</v>
      </c>
      <c r="O32" s="11">
        <f>'[14]Мед. реаб. в АПУ(20-23)'!O32+'[14]Изменения 2-24 - 20-23'!O32</f>
        <v>0</v>
      </c>
      <c r="P32" s="11">
        <f>'[14]Мед. реаб. в АПУ(20-23)'!P32+'[14]Изменения 2-24 - 20-23'!P32</f>
        <v>0</v>
      </c>
      <c r="Q32" s="11">
        <f>'[14]Мед. реаб. в АПУ(20-23)'!Q32+'[14]Изменения 2-24 - 20-23'!Q32</f>
        <v>0</v>
      </c>
      <c r="R32" s="11">
        <f>'[14]Мед. реаб. в АПУ(20-23)'!R32+'[14]Изменения 2-24 - 20-23'!R32</f>
        <v>0</v>
      </c>
      <c r="S32" s="11">
        <f>'[14]Мед. реаб. в АПУ(20-23)'!S32+'[14]Изменения 2-24 - 20-23'!S32</f>
        <v>0</v>
      </c>
      <c r="T32" s="11">
        <f>'[14]Мед. реаб. в АПУ(20-23)'!T32+'[14]Изменения 2-24 - 20-23'!T32</f>
        <v>0</v>
      </c>
    </row>
    <row r="33" spans="1:20" x14ac:dyDescent="0.25">
      <c r="A33" s="858">
        <v>18</v>
      </c>
      <c r="B33" s="9" t="s">
        <v>52</v>
      </c>
      <c r="C33" s="12" t="s">
        <v>53</v>
      </c>
      <c r="D33" s="11">
        <f t="shared" si="7"/>
        <v>260</v>
      </c>
      <c r="E33" s="11">
        <f>'[14]Мед. реаб. в АПУ(20-23)'!E33+'[14]Изменения 2-24 - 20-23'!E33</f>
        <v>0</v>
      </c>
      <c r="F33" s="11">
        <f>'[14]Мед. реаб. в АПУ(20-23)'!F33+'[14]Изменения 2-24 - 20-23'!F33</f>
        <v>0</v>
      </c>
      <c r="G33" s="11">
        <f>'[14]Мед. реаб. в АПУ(20-23)'!G33+'[14]Изменения 2-24 - 20-23'!G33</f>
        <v>0</v>
      </c>
      <c r="H33" s="11">
        <f>'[14]Мед. реаб. в АПУ(20-23)'!H33+'[14]Изменения 2-24 - 20-23'!H33</f>
        <v>0</v>
      </c>
      <c r="I33" s="11">
        <f>'[14]Мед. реаб. в АПУ(20-23)'!I33+'[14]Изменения 2-24 - 20-23'!I33</f>
        <v>85</v>
      </c>
      <c r="J33" s="11">
        <f>'[14]Мед. реаб. в АПУ(20-23)'!J33+'[14]Изменения 2-24 - 20-23'!J33</f>
        <v>41</v>
      </c>
      <c r="K33" s="11">
        <f>'[14]Мед. реаб. в АПУ(20-23)'!K33+'[14]Изменения 2-24 - 20-23'!K33</f>
        <v>100</v>
      </c>
      <c r="L33" s="11">
        <f>'[14]Мед. реаб. в АПУ(20-23)'!L33+'[14]Изменения 2-24 - 20-23'!L33</f>
        <v>34</v>
      </c>
      <c r="M33" s="11">
        <f>'[14]Мед. реаб. в АПУ(20-23)'!M33+'[14]Изменения 2-24 - 20-23'!M33</f>
        <v>0</v>
      </c>
      <c r="N33" s="11">
        <f>'[14]Мед. реаб. в АПУ(20-23)'!N33+'[14]Изменения 2-24 - 20-23'!N33</f>
        <v>0</v>
      </c>
      <c r="O33" s="11">
        <f>'[14]Мед. реаб. в АПУ(20-23)'!O33+'[14]Изменения 2-24 - 20-23'!O33</f>
        <v>0</v>
      </c>
      <c r="P33" s="11">
        <f>'[14]Мед. реаб. в АПУ(20-23)'!P33+'[14]Изменения 2-24 - 20-23'!P33</f>
        <v>0</v>
      </c>
      <c r="Q33" s="11">
        <f>'[14]Мед. реаб. в АПУ(20-23)'!Q33+'[14]Изменения 2-24 - 20-23'!Q33</f>
        <v>0</v>
      </c>
      <c r="R33" s="11">
        <f>'[14]Мед. реаб. в АПУ(20-23)'!R33+'[14]Изменения 2-24 - 20-23'!R33</f>
        <v>0</v>
      </c>
      <c r="S33" s="11">
        <f>'[14]Мед. реаб. в АПУ(20-23)'!S33+'[14]Изменения 2-24 - 20-23'!S33</f>
        <v>0</v>
      </c>
      <c r="T33" s="11">
        <f>'[14]Мед. реаб. в АПУ(20-23)'!T33+'[14]Изменения 2-24 - 20-23'!T33</f>
        <v>0</v>
      </c>
    </row>
    <row r="34" spans="1:20" x14ac:dyDescent="0.25">
      <c r="A34" s="858">
        <v>19</v>
      </c>
      <c r="B34" s="9" t="s">
        <v>54</v>
      </c>
      <c r="C34" s="12" t="s">
        <v>55</v>
      </c>
      <c r="D34" s="11">
        <f t="shared" si="7"/>
        <v>207</v>
      </c>
      <c r="E34" s="11">
        <f>'[14]Мед. реаб. в АПУ(20-23)'!E34+'[14]Изменения 2-24 - 20-23'!E34</f>
        <v>12</v>
      </c>
      <c r="F34" s="11">
        <f>'[14]Мед. реаб. в АПУ(20-23)'!F34+'[14]Изменения 2-24 - 20-23'!F34</f>
        <v>0</v>
      </c>
      <c r="G34" s="11">
        <f>'[14]Мед. реаб. в АПУ(20-23)'!G34+'[14]Изменения 2-24 - 20-23'!G34</f>
        <v>0</v>
      </c>
      <c r="H34" s="11">
        <f>'[14]Мед. реаб. в АПУ(20-23)'!H34+'[14]Изменения 2-24 - 20-23'!H34</f>
        <v>0</v>
      </c>
      <c r="I34" s="11">
        <f>'[14]Мед. реаб. в АПУ(20-23)'!I34+'[14]Изменения 2-24 - 20-23'!I34</f>
        <v>59</v>
      </c>
      <c r="J34" s="11">
        <f>'[14]Мед. реаб. в АПУ(20-23)'!J34+'[14]Изменения 2-24 - 20-23'!J34</f>
        <v>0</v>
      </c>
      <c r="K34" s="11">
        <f>'[14]Мед. реаб. в АПУ(20-23)'!K34+'[14]Изменения 2-24 - 20-23'!K34</f>
        <v>136</v>
      </c>
      <c r="L34" s="11">
        <f>'[14]Мед. реаб. в АПУ(20-23)'!L34+'[14]Изменения 2-24 - 20-23'!L34</f>
        <v>0</v>
      </c>
      <c r="M34" s="11">
        <f>'[14]Мед. реаб. в АПУ(20-23)'!M34+'[14]Изменения 2-24 - 20-23'!M34</f>
        <v>0</v>
      </c>
      <c r="N34" s="11">
        <f>'[14]Мед. реаб. в АПУ(20-23)'!N34+'[14]Изменения 2-24 - 20-23'!N34</f>
        <v>0</v>
      </c>
      <c r="O34" s="11">
        <f>'[14]Мед. реаб. в АПУ(20-23)'!O34+'[14]Изменения 2-24 - 20-23'!O34</f>
        <v>0</v>
      </c>
      <c r="P34" s="11">
        <f>'[14]Мед. реаб. в АПУ(20-23)'!P34+'[14]Изменения 2-24 - 20-23'!P34</f>
        <v>0</v>
      </c>
      <c r="Q34" s="11">
        <f>'[14]Мед. реаб. в АПУ(20-23)'!Q34+'[14]Изменения 2-24 - 20-23'!Q34</f>
        <v>0</v>
      </c>
      <c r="R34" s="11">
        <f>'[14]Мед. реаб. в АПУ(20-23)'!R34+'[14]Изменения 2-24 - 20-23'!R34</f>
        <v>0</v>
      </c>
      <c r="S34" s="11">
        <f>'[14]Мед. реаб. в АПУ(20-23)'!S34+'[14]Изменения 2-24 - 20-23'!S34</f>
        <v>0</v>
      </c>
      <c r="T34" s="11">
        <f>'[14]Мед. реаб. в АПУ(20-23)'!T34+'[14]Изменения 2-24 - 20-23'!T34</f>
        <v>0</v>
      </c>
    </row>
    <row r="35" spans="1:20" x14ac:dyDescent="0.25">
      <c r="A35" s="858">
        <v>20</v>
      </c>
      <c r="B35" s="9" t="s">
        <v>56</v>
      </c>
      <c r="C35" s="12" t="s">
        <v>57</v>
      </c>
      <c r="D35" s="11">
        <f t="shared" si="7"/>
        <v>74</v>
      </c>
      <c r="E35" s="11">
        <f>'[14]Мед. реаб. в АПУ(20-23)'!E35+'[14]Изменения 2-24 - 20-23'!E35</f>
        <v>12</v>
      </c>
      <c r="F35" s="11">
        <f>'[14]Мед. реаб. в АПУ(20-23)'!F35+'[14]Изменения 2-24 - 20-23'!F35</f>
        <v>3</v>
      </c>
      <c r="G35" s="11">
        <f>'[14]Мед. реаб. в АПУ(20-23)'!G35+'[14]Изменения 2-24 - 20-23'!G35</f>
        <v>5</v>
      </c>
      <c r="H35" s="11">
        <f>'[14]Мед. реаб. в АПУ(20-23)'!H35+'[14]Изменения 2-24 - 20-23'!H35</f>
        <v>7</v>
      </c>
      <c r="I35" s="11">
        <f>'[14]Мед. реаб. в АПУ(20-23)'!I35+'[14]Изменения 2-24 - 20-23'!I35</f>
        <v>0</v>
      </c>
      <c r="J35" s="11">
        <f>'[14]Мед. реаб. в АПУ(20-23)'!J35+'[14]Изменения 2-24 - 20-23'!J35</f>
        <v>15</v>
      </c>
      <c r="K35" s="11">
        <f>'[14]Мед. реаб. в АПУ(20-23)'!K35+'[14]Изменения 2-24 - 20-23'!K35</f>
        <v>9</v>
      </c>
      <c r="L35" s="11">
        <f>'[14]Мед. реаб. в АПУ(20-23)'!L35+'[14]Изменения 2-24 - 20-23'!L35</f>
        <v>7</v>
      </c>
      <c r="M35" s="11">
        <f>'[14]Мед. реаб. в АПУ(20-23)'!M35+'[14]Изменения 2-24 - 20-23'!M35</f>
        <v>0</v>
      </c>
      <c r="N35" s="11">
        <f>'[14]Мед. реаб. в АПУ(20-23)'!N35+'[14]Изменения 2-24 - 20-23'!N35</f>
        <v>0</v>
      </c>
      <c r="O35" s="11">
        <f>'[14]Мед. реаб. в АПУ(20-23)'!O35+'[14]Изменения 2-24 - 20-23'!O35</f>
        <v>8</v>
      </c>
      <c r="P35" s="11">
        <f>'[14]Мед. реаб. в АПУ(20-23)'!P35+'[14]Изменения 2-24 - 20-23'!P35</f>
        <v>8</v>
      </c>
      <c r="Q35" s="11">
        <f>'[14]Мед. реаб. в АПУ(20-23)'!Q35+'[14]Изменения 2-24 - 20-23'!Q35</f>
        <v>0</v>
      </c>
      <c r="R35" s="11">
        <f>'[14]Мед. реаб. в АПУ(20-23)'!R35+'[14]Изменения 2-24 - 20-23'!R35</f>
        <v>0</v>
      </c>
      <c r="S35" s="11">
        <f>'[14]Мед. реаб. в АПУ(20-23)'!S35+'[14]Изменения 2-24 - 20-23'!S35</f>
        <v>0</v>
      </c>
      <c r="T35" s="11">
        <f>'[14]Мед. реаб. в АПУ(20-23)'!T35+'[14]Изменения 2-24 - 20-23'!T35</f>
        <v>0</v>
      </c>
    </row>
    <row r="36" spans="1:20" x14ac:dyDescent="0.25">
      <c r="A36" s="858">
        <v>21</v>
      </c>
      <c r="B36" s="9" t="s">
        <v>58</v>
      </c>
      <c r="C36" s="12" t="s">
        <v>59</v>
      </c>
      <c r="D36" s="11">
        <f t="shared" si="7"/>
        <v>250</v>
      </c>
      <c r="E36" s="11">
        <f>'[14]Мед. реаб. в АПУ(20-23)'!E36+'[14]Изменения 2-24 - 20-23'!E36</f>
        <v>0</v>
      </c>
      <c r="F36" s="11">
        <f>'[14]Мед. реаб. в АПУ(20-23)'!F36+'[14]Изменения 2-24 - 20-23'!F36</f>
        <v>0</v>
      </c>
      <c r="G36" s="11">
        <f>'[14]Мед. реаб. в АПУ(20-23)'!G36+'[14]Изменения 2-24 - 20-23'!G36</f>
        <v>0</v>
      </c>
      <c r="H36" s="11">
        <f>'[14]Мед. реаб. в АПУ(20-23)'!H36+'[14]Изменения 2-24 - 20-23'!H36</f>
        <v>0</v>
      </c>
      <c r="I36" s="11">
        <f>'[14]Мед. реаб. в АПУ(20-23)'!I36+'[14]Изменения 2-24 - 20-23'!I36</f>
        <v>40</v>
      </c>
      <c r="J36" s="11">
        <f>'[14]Мед. реаб. в АПУ(20-23)'!J36+'[14]Изменения 2-24 - 20-23'!J36</f>
        <v>20</v>
      </c>
      <c r="K36" s="11">
        <f>'[14]Мед. реаб. в АПУ(20-23)'!K36+'[14]Изменения 2-24 - 20-23'!K36</f>
        <v>115</v>
      </c>
      <c r="L36" s="11">
        <f>'[14]Мед. реаб. в АПУ(20-23)'!L36+'[14]Изменения 2-24 - 20-23'!L36</f>
        <v>60</v>
      </c>
      <c r="M36" s="11">
        <f>'[14]Мед. реаб. в АПУ(20-23)'!M36+'[14]Изменения 2-24 - 20-23'!M36</f>
        <v>10</v>
      </c>
      <c r="N36" s="11">
        <f>'[14]Мед. реаб. в АПУ(20-23)'!N36+'[14]Изменения 2-24 - 20-23'!N36</f>
        <v>5</v>
      </c>
      <c r="O36" s="11">
        <f>'[14]Мед. реаб. в АПУ(20-23)'!O36+'[14]Изменения 2-24 - 20-23'!O36</f>
        <v>0</v>
      </c>
      <c r="P36" s="11">
        <f>'[14]Мед. реаб. в АПУ(20-23)'!P36+'[14]Изменения 2-24 - 20-23'!P36</f>
        <v>0</v>
      </c>
      <c r="Q36" s="11">
        <f>'[14]Мед. реаб. в АПУ(20-23)'!Q36+'[14]Изменения 2-24 - 20-23'!Q36</f>
        <v>0</v>
      </c>
      <c r="R36" s="11">
        <f>'[14]Мед. реаб. в АПУ(20-23)'!R36+'[14]Изменения 2-24 - 20-23'!R36</f>
        <v>0</v>
      </c>
      <c r="S36" s="11">
        <f>'[14]Мед. реаб. в АПУ(20-23)'!S36+'[14]Изменения 2-24 - 20-23'!S36</f>
        <v>0</v>
      </c>
      <c r="T36" s="11">
        <f>'[14]Мед. реаб. в АПУ(20-23)'!T36+'[14]Изменения 2-24 - 20-23'!T36</f>
        <v>0</v>
      </c>
    </row>
    <row r="37" spans="1:20" x14ac:dyDescent="0.25">
      <c r="A37" s="858">
        <v>22</v>
      </c>
      <c r="B37" s="9" t="s">
        <v>60</v>
      </c>
      <c r="C37" s="12" t="s">
        <v>61</v>
      </c>
      <c r="D37" s="11">
        <f t="shared" si="7"/>
        <v>200</v>
      </c>
      <c r="E37" s="11">
        <f>'[14]Мед. реаб. в АПУ(20-23)'!E37+'[14]Изменения 2-24 - 20-23'!E37</f>
        <v>20</v>
      </c>
      <c r="F37" s="11">
        <f>'[14]Мед. реаб. в АПУ(20-23)'!F37+'[14]Изменения 2-24 - 20-23'!F37</f>
        <v>20</v>
      </c>
      <c r="G37" s="11">
        <f>'[14]Мед. реаб. в АПУ(20-23)'!G37+'[14]Изменения 2-24 - 20-23'!G37</f>
        <v>0</v>
      </c>
      <c r="H37" s="11">
        <f>'[14]Мед. реаб. в АПУ(20-23)'!H37+'[14]Изменения 2-24 - 20-23'!H37</f>
        <v>0</v>
      </c>
      <c r="I37" s="11">
        <f>'[14]Мед. реаб. в АПУ(20-23)'!I37+'[14]Изменения 2-24 - 20-23'!I37</f>
        <v>0</v>
      </c>
      <c r="J37" s="11">
        <f>'[14]Мед. реаб. в АПУ(20-23)'!J37+'[14]Изменения 2-24 - 20-23'!J37</f>
        <v>0</v>
      </c>
      <c r="K37" s="11">
        <f>'[14]Мед. реаб. в АПУ(20-23)'!K37+'[14]Изменения 2-24 - 20-23'!K37</f>
        <v>4</v>
      </c>
      <c r="L37" s="11">
        <f>'[14]Мед. реаб. в АПУ(20-23)'!L37+'[14]Изменения 2-24 - 20-23'!L37</f>
        <v>4</v>
      </c>
      <c r="M37" s="11">
        <f>'[14]Мед. реаб. в АПУ(20-23)'!M37+'[14]Изменения 2-24 - 20-23'!M37</f>
        <v>0</v>
      </c>
      <c r="N37" s="11">
        <f>'[14]Мед. реаб. в АПУ(20-23)'!N37+'[14]Изменения 2-24 - 20-23'!N37</f>
        <v>0</v>
      </c>
      <c r="O37" s="11">
        <f>'[14]Мед. реаб. в АПУ(20-23)'!O37+'[14]Изменения 2-24 - 20-23'!O37</f>
        <v>76</v>
      </c>
      <c r="P37" s="11">
        <f>'[14]Мед. реаб. в АПУ(20-23)'!P37+'[14]Изменения 2-24 - 20-23'!P37</f>
        <v>76</v>
      </c>
      <c r="Q37" s="11">
        <f>'[14]Мед. реаб. в АПУ(20-23)'!Q37+'[14]Изменения 2-24 - 20-23'!Q37</f>
        <v>0</v>
      </c>
      <c r="R37" s="11">
        <f>'[14]Мед. реаб. в АПУ(20-23)'!R37+'[14]Изменения 2-24 - 20-23'!R37</f>
        <v>0</v>
      </c>
      <c r="S37" s="11">
        <f>'[14]Мед. реаб. в АПУ(20-23)'!S37+'[14]Изменения 2-24 - 20-23'!S37</f>
        <v>0</v>
      </c>
      <c r="T37" s="11">
        <f>'[14]Мед. реаб. в АПУ(20-23)'!T37+'[14]Изменения 2-24 - 20-23'!T37</f>
        <v>0</v>
      </c>
    </row>
    <row r="38" spans="1:20" x14ac:dyDescent="0.25">
      <c r="A38" s="858">
        <v>23</v>
      </c>
      <c r="B38" s="9" t="s">
        <v>62</v>
      </c>
      <c r="C38" s="12" t="s">
        <v>63</v>
      </c>
      <c r="D38" s="11">
        <f t="shared" si="7"/>
        <v>150</v>
      </c>
      <c r="E38" s="11">
        <f>'[14]Мед. реаб. в АПУ(20-23)'!E38+'[14]Изменения 2-24 - 20-23'!E38</f>
        <v>6</v>
      </c>
      <c r="F38" s="11">
        <f>'[14]Мед. реаб. в АПУ(20-23)'!F38+'[14]Изменения 2-24 - 20-23'!F38</f>
        <v>3</v>
      </c>
      <c r="G38" s="11">
        <f>'[14]Мед. реаб. в АПУ(20-23)'!G38+'[14]Изменения 2-24 - 20-23'!G38</f>
        <v>15</v>
      </c>
      <c r="H38" s="11">
        <f>'[14]Мед. реаб. в АПУ(20-23)'!H38+'[14]Изменения 2-24 - 20-23'!H38</f>
        <v>6</v>
      </c>
      <c r="I38" s="11">
        <f>'[14]Мед. реаб. в АПУ(20-23)'!I38+'[14]Изменения 2-24 - 20-23'!I38</f>
        <v>14</v>
      </c>
      <c r="J38" s="11">
        <f>'[14]Мед. реаб. в АПУ(20-23)'!J38+'[14]Изменения 2-24 - 20-23'!J38</f>
        <v>7</v>
      </c>
      <c r="K38" s="11">
        <f>'[14]Мед. реаб. в АПУ(20-23)'!K38+'[14]Изменения 2-24 - 20-23'!K38</f>
        <v>55</v>
      </c>
      <c r="L38" s="11">
        <f>'[14]Мед. реаб. в АПУ(20-23)'!L38+'[14]Изменения 2-24 - 20-23'!L38</f>
        <v>29</v>
      </c>
      <c r="M38" s="11">
        <f>'[14]Мед. реаб. в АПУ(20-23)'!M38+'[14]Изменения 2-24 - 20-23'!M38</f>
        <v>10</v>
      </c>
      <c r="N38" s="11">
        <f>'[14]Мед. реаб. в АПУ(20-23)'!N38+'[14]Изменения 2-24 - 20-23'!N38</f>
        <v>5</v>
      </c>
      <c r="O38" s="11">
        <f>'[14]Мед. реаб. в АПУ(20-23)'!O38+'[14]Изменения 2-24 - 20-23'!O38</f>
        <v>0</v>
      </c>
      <c r="P38" s="11">
        <f>'[14]Мед. реаб. в АПУ(20-23)'!P38+'[14]Изменения 2-24 - 20-23'!P38</f>
        <v>0</v>
      </c>
      <c r="Q38" s="11">
        <f>'[14]Мед. реаб. в АПУ(20-23)'!Q38+'[14]Изменения 2-24 - 20-23'!Q38</f>
        <v>0</v>
      </c>
      <c r="R38" s="11">
        <f>'[14]Мед. реаб. в АПУ(20-23)'!R38+'[14]Изменения 2-24 - 20-23'!R38</f>
        <v>0</v>
      </c>
      <c r="S38" s="11">
        <f>'[14]Мед. реаб. в АПУ(20-23)'!S38+'[14]Изменения 2-24 - 20-23'!S38</f>
        <v>0</v>
      </c>
      <c r="T38" s="11">
        <f>'[14]Мед. реаб. в АПУ(20-23)'!T38+'[14]Изменения 2-24 - 20-23'!T38</f>
        <v>0</v>
      </c>
    </row>
    <row r="39" spans="1:20" x14ac:dyDescent="0.25">
      <c r="A39" s="858">
        <v>24</v>
      </c>
      <c r="B39" s="9" t="s">
        <v>64</v>
      </c>
      <c r="C39" s="12" t="s">
        <v>65</v>
      </c>
      <c r="D39" s="11">
        <f t="shared" si="7"/>
        <v>140</v>
      </c>
      <c r="E39" s="11">
        <f>'[14]Мед. реаб. в АПУ(20-23)'!E39+'[14]Изменения 2-24 - 20-23'!E39</f>
        <v>0</v>
      </c>
      <c r="F39" s="11">
        <f>'[14]Мед. реаб. в АПУ(20-23)'!F39+'[14]Изменения 2-24 - 20-23'!F39</f>
        <v>0</v>
      </c>
      <c r="G39" s="11">
        <f>'[14]Мед. реаб. в АПУ(20-23)'!G39+'[14]Изменения 2-24 - 20-23'!G39</f>
        <v>20</v>
      </c>
      <c r="H39" s="11">
        <f>'[14]Мед. реаб. в АПУ(20-23)'!H39+'[14]Изменения 2-24 - 20-23'!H39</f>
        <v>20</v>
      </c>
      <c r="I39" s="11">
        <f>'[14]Мед. реаб. в АПУ(20-23)'!I39+'[14]Изменения 2-24 - 20-23'!I39</f>
        <v>20</v>
      </c>
      <c r="J39" s="11">
        <f>'[14]Мед. реаб. в АПУ(20-23)'!J39+'[14]Изменения 2-24 - 20-23'!J39</f>
        <v>20</v>
      </c>
      <c r="K39" s="11">
        <f>'[14]Мед. реаб. в АПУ(20-23)'!K39+'[14]Изменения 2-24 - 20-23'!K39</f>
        <v>40</v>
      </c>
      <c r="L39" s="11">
        <f>'[14]Мед. реаб. в АПУ(20-23)'!L39+'[14]Изменения 2-24 - 20-23'!L39</f>
        <v>20</v>
      </c>
      <c r="M39" s="11">
        <f>'[14]Мед. реаб. в АПУ(20-23)'!M39+'[14]Изменения 2-24 - 20-23'!M39</f>
        <v>0</v>
      </c>
      <c r="N39" s="11">
        <f>'[14]Мед. реаб. в АПУ(20-23)'!N39+'[14]Изменения 2-24 - 20-23'!N39</f>
        <v>0</v>
      </c>
      <c r="O39" s="11">
        <f>'[14]Мед. реаб. в АПУ(20-23)'!O39+'[14]Изменения 2-24 - 20-23'!O39</f>
        <v>0</v>
      </c>
      <c r="P39" s="11">
        <f>'[14]Мед. реаб. в АПУ(20-23)'!P39+'[14]Изменения 2-24 - 20-23'!P39</f>
        <v>0</v>
      </c>
      <c r="Q39" s="11">
        <f>'[14]Мед. реаб. в АПУ(20-23)'!Q39+'[14]Изменения 2-24 - 20-23'!Q39</f>
        <v>0</v>
      </c>
      <c r="R39" s="11">
        <f>'[14]Мед. реаб. в АПУ(20-23)'!R39+'[14]Изменения 2-24 - 20-23'!R39</f>
        <v>0</v>
      </c>
      <c r="S39" s="11">
        <f>'[14]Мед. реаб. в АПУ(20-23)'!S39+'[14]Изменения 2-24 - 20-23'!S39</f>
        <v>0</v>
      </c>
      <c r="T39" s="11">
        <f>'[14]Мед. реаб. в АПУ(20-23)'!T39+'[14]Изменения 2-24 - 20-23'!T39</f>
        <v>0</v>
      </c>
    </row>
    <row r="40" spans="1:20" x14ac:dyDescent="0.25">
      <c r="A40" s="858">
        <v>25</v>
      </c>
      <c r="B40" s="9" t="s">
        <v>66</v>
      </c>
      <c r="C40" s="12" t="s">
        <v>67</v>
      </c>
      <c r="D40" s="11">
        <f t="shared" si="7"/>
        <v>250</v>
      </c>
      <c r="E40" s="11">
        <f>'[14]Мед. реаб. в АПУ(20-23)'!E40+'[14]Изменения 2-24 - 20-23'!E40</f>
        <v>10</v>
      </c>
      <c r="F40" s="11">
        <f>'[14]Мед. реаб. в АПУ(20-23)'!F40+'[14]Изменения 2-24 - 20-23'!F40</f>
        <v>5</v>
      </c>
      <c r="G40" s="11">
        <f>'[14]Мед. реаб. в АПУ(20-23)'!G40+'[14]Изменения 2-24 - 20-23'!G40</f>
        <v>30</v>
      </c>
      <c r="H40" s="11">
        <f>'[14]Мед. реаб. в АПУ(20-23)'!H40+'[14]Изменения 2-24 - 20-23'!H40</f>
        <v>10</v>
      </c>
      <c r="I40" s="11">
        <f>'[14]Мед. реаб. в АПУ(20-23)'!I40+'[14]Изменения 2-24 - 20-23'!I40</f>
        <v>21</v>
      </c>
      <c r="J40" s="11">
        <f>'[14]Мед. реаб. в АПУ(20-23)'!J40+'[14]Изменения 2-24 - 20-23'!J40</f>
        <v>10</v>
      </c>
      <c r="K40" s="11">
        <f>'[14]Мед. реаб. в АПУ(20-23)'!K40+'[14]Изменения 2-24 - 20-23'!K40</f>
        <v>100</v>
      </c>
      <c r="L40" s="11">
        <f>'[14]Мед. реаб. в АПУ(20-23)'!L40+'[14]Изменения 2-24 - 20-23'!L40</f>
        <v>49</v>
      </c>
      <c r="M40" s="11">
        <f>'[14]Мед. реаб. в АПУ(20-23)'!M40+'[14]Изменения 2-24 - 20-23'!M40</f>
        <v>10</v>
      </c>
      <c r="N40" s="11">
        <f>'[14]Мед. реаб. в АПУ(20-23)'!N40+'[14]Изменения 2-24 - 20-23'!N40</f>
        <v>5</v>
      </c>
      <c r="O40" s="11">
        <f>'[14]Мед. реаб. в АПУ(20-23)'!O40+'[14]Изменения 2-24 - 20-23'!O40</f>
        <v>0</v>
      </c>
      <c r="P40" s="11">
        <f>'[14]Мед. реаб. в АПУ(20-23)'!P40+'[14]Изменения 2-24 - 20-23'!P40</f>
        <v>0</v>
      </c>
      <c r="Q40" s="11">
        <f>'[14]Мед. реаб. в АПУ(20-23)'!Q40+'[14]Изменения 2-24 - 20-23'!Q40</f>
        <v>0</v>
      </c>
      <c r="R40" s="11">
        <f>'[14]Мед. реаб. в АПУ(20-23)'!R40+'[14]Изменения 2-24 - 20-23'!R40</f>
        <v>0</v>
      </c>
      <c r="S40" s="11">
        <f>'[14]Мед. реаб. в АПУ(20-23)'!S40+'[14]Изменения 2-24 - 20-23'!S40</f>
        <v>0</v>
      </c>
      <c r="T40" s="11">
        <f>'[14]Мед. реаб. в АПУ(20-23)'!T40+'[14]Изменения 2-24 - 20-23'!T40</f>
        <v>0</v>
      </c>
    </row>
    <row r="41" spans="1:20" x14ac:dyDescent="0.25">
      <c r="A41" s="858">
        <v>26</v>
      </c>
      <c r="B41" s="9" t="s">
        <v>68</v>
      </c>
      <c r="C41" s="12" t="s">
        <v>69</v>
      </c>
      <c r="D41" s="11">
        <f t="shared" si="7"/>
        <v>960</v>
      </c>
      <c r="E41" s="11">
        <f>'[14]Мед. реаб. в АПУ(20-23)'!E41+'[14]Изменения 2-24 - 20-23'!E41</f>
        <v>56</v>
      </c>
      <c r="F41" s="11">
        <f>'[14]Мед. реаб. в АПУ(20-23)'!F41+'[14]Изменения 2-24 - 20-23'!F41</f>
        <v>69</v>
      </c>
      <c r="G41" s="11">
        <f>'[14]Мед. реаб. в АПУ(20-23)'!G41+'[14]Изменения 2-24 - 20-23'!G41</f>
        <v>64</v>
      </c>
      <c r="H41" s="11">
        <f>'[14]Мед. реаб. в АПУ(20-23)'!H41+'[14]Изменения 2-24 - 20-23'!H41</f>
        <v>75</v>
      </c>
      <c r="I41" s="11">
        <f>'[14]Мед. реаб. в АПУ(20-23)'!I41+'[14]Изменения 2-24 - 20-23'!I41</f>
        <v>322</v>
      </c>
      <c r="J41" s="11">
        <f>'[14]Мед. реаб. в АПУ(20-23)'!J41+'[14]Изменения 2-24 - 20-23'!J41</f>
        <v>374</v>
      </c>
      <c r="K41" s="11">
        <f>'[14]Мед. реаб. в АПУ(20-23)'!K41+'[14]Изменения 2-24 - 20-23'!K41</f>
        <v>0</v>
      </c>
      <c r="L41" s="11">
        <f>'[14]Мед. реаб. в АПУ(20-23)'!L41+'[14]Изменения 2-24 - 20-23'!L41</f>
        <v>0</v>
      </c>
      <c r="M41" s="11">
        <f>'[14]Мед. реаб. в АПУ(20-23)'!M41+'[14]Изменения 2-24 - 20-23'!M41</f>
        <v>0</v>
      </c>
      <c r="N41" s="11">
        <f>'[14]Мед. реаб. в АПУ(20-23)'!N41+'[14]Изменения 2-24 - 20-23'!N41</f>
        <v>0</v>
      </c>
      <c r="O41" s="11">
        <f>'[14]Мед. реаб. в АПУ(20-23)'!O41+'[14]Изменения 2-24 - 20-23'!O41</f>
        <v>0</v>
      </c>
      <c r="P41" s="11">
        <f>'[14]Мед. реаб. в АПУ(20-23)'!P41+'[14]Изменения 2-24 - 20-23'!P41</f>
        <v>0</v>
      </c>
      <c r="Q41" s="11">
        <f>'[14]Мед. реаб. в АПУ(20-23)'!Q41+'[14]Изменения 2-24 - 20-23'!Q41</f>
        <v>0</v>
      </c>
      <c r="R41" s="11">
        <f>'[14]Мед. реаб. в АПУ(20-23)'!R41+'[14]Изменения 2-24 - 20-23'!R41</f>
        <v>0</v>
      </c>
      <c r="S41" s="11">
        <f>'[14]Мед. реаб. в АПУ(20-23)'!S41+'[14]Изменения 2-24 - 20-23'!S41</f>
        <v>0</v>
      </c>
      <c r="T41" s="11">
        <f>'[14]Мед. реаб. в АПУ(20-23)'!T41+'[14]Изменения 2-24 - 20-23'!T41</f>
        <v>0</v>
      </c>
    </row>
    <row r="42" spans="1:20" x14ac:dyDescent="0.25">
      <c r="A42" s="858">
        <v>27</v>
      </c>
      <c r="B42" s="9" t="s">
        <v>70</v>
      </c>
      <c r="C42" s="12" t="s">
        <v>71</v>
      </c>
      <c r="D42" s="11">
        <f t="shared" si="7"/>
        <v>450</v>
      </c>
      <c r="E42" s="11">
        <f>'[14]Мед. реаб. в АПУ(20-23)'!E42+'[14]Изменения 2-24 - 20-23'!E42</f>
        <v>0</v>
      </c>
      <c r="F42" s="11">
        <f>'[14]Мед. реаб. в АПУ(20-23)'!F42+'[14]Изменения 2-24 - 20-23'!F42</f>
        <v>0</v>
      </c>
      <c r="G42" s="11">
        <f>'[14]Мед. реаб. в АПУ(20-23)'!G42+'[14]Изменения 2-24 - 20-23'!G42</f>
        <v>0</v>
      </c>
      <c r="H42" s="11">
        <f>'[14]Мед. реаб. в АПУ(20-23)'!H42+'[14]Изменения 2-24 - 20-23'!H42</f>
        <v>0</v>
      </c>
      <c r="I42" s="11">
        <f>'[14]Мед. реаб. в АПУ(20-23)'!I42+'[14]Изменения 2-24 - 20-23'!I42</f>
        <v>0</v>
      </c>
      <c r="J42" s="11">
        <f>'[14]Мед. реаб. в АПУ(20-23)'!J42+'[14]Изменения 2-24 - 20-23'!J42</f>
        <v>0</v>
      </c>
      <c r="K42" s="11">
        <f>'[14]Мед. реаб. в АПУ(20-23)'!K42+'[14]Изменения 2-24 - 20-23'!K42</f>
        <v>0</v>
      </c>
      <c r="L42" s="11">
        <f>'[14]Мед. реаб. в АПУ(20-23)'!L42+'[14]Изменения 2-24 - 20-23'!L42</f>
        <v>0</v>
      </c>
      <c r="M42" s="11">
        <f>'[14]Мед. реаб. в АПУ(20-23)'!M42+'[14]Изменения 2-24 - 20-23'!M42</f>
        <v>0</v>
      </c>
      <c r="N42" s="11">
        <f>'[14]Мед. реаб. в АПУ(20-23)'!N42+'[14]Изменения 2-24 - 20-23'!N42</f>
        <v>0</v>
      </c>
      <c r="O42" s="11">
        <f>'[14]Мед. реаб. в АПУ(20-23)'!O42+'[14]Изменения 2-24 - 20-23'!O42</f>
        <v>0</v>
      </c>
      <c r="P42" s="11">
        <f>'[14]Мед. реаб. в АПУ(20-23)'!P42+'[14]Изменения 2-24 - 20-23'!P42</f>
        <v>0</v>
      </c>
      <c r="Q42" s="11">
        <f>'[14]Мед. реаб. в АПУ(20-23)'!Q42+'[14]Изменения 2-24 - 20-23'!Q42</f>
        <v>225</v>
      </c>
      <c r="R42" s="11">
        <f>'[14]Мед. реаб. в АПУ(20-23)'!R42+'[14]Изменения 2-24 - 20-23'!R42</f>
        <v>225</v>
      </c>
      <c r="S42" s="11">
        <f>'[14]Мед. реаб. в АПУ(20-23)'!S42+'[14]Изменения 2-24 - 20-23'!S42</f>
        <v>0</v>
      </c>
      <c r="T42" s="11">
        <f>'[14]Мед. реаб. в АПУ(20-23)'!T42+'[14]Изменения 2-24 - 20-23'!T42</f>
        <v>0</v>
      </c>
    </row>
    <row r="43" spans="1:20" x14ac:dyDescent="0.25">
      <c r="A43" s="858">
        <v>28</v>
      </c>
      <c r="B43" s="9" t="s">
        <v>72</v>
      </c>
      <c r="C43" s="12" t="s">
        <v>73</v>
      </c>
      <c r="D43" s="11">
        <f t="shared" si="7"/>
        <v>150</v>
      </c>
      <c r="E43" s="11">
        <f>'[14]Мед. реаб. в АПУ(20-23)'!E43+'[14]Изменения 2-24 - 20-23'!E43</f>
        <v>0</v>
      </c>
      <c r="F43" s="11">
        <f>'[14]Мед. реаб. в АПУ(20-23)'!F43+'[14]Изменения 2-24 - 20-23'!F43</f>
        <v>0</v>
      </c>
      <c r="G43" s="11">
        <f>'[14]Мед. реаб. в АПУ(20-23)'!G43+'[14]Изменения 2-24 - 20-23'!G43</f>
        <v>0</v>
      </c>
      <c r="H43" s="11">
        <f>'[14]Мед. реаб. в АПУ(20-23)'!H43+'[14]Изменения 2-24 - 20-23'!H43</f>
        <v>0</v>
      </c>
      <c r="I43" s="11">
        <f>'[14]Мед. реаб. в АПУ(20-23)'!I43+'[14]Изменения 2-24 - 20-23'!I43</f>
        <v>0</v>
      </c>
      <c r="J43" s="11">
        <f>'[14]Мед. реаб. в АПУ(20-23)'!J43+'[14]Изменения 2-24 - 20-23'!J43</f>
        <v>0</v>
      </c>
      <c r="K43" s="11">
        <f>'[14]Мед. реаб. в АПУ(20-23)'!K43+'[14]Изменения 2-24 - 20-23'!K43</f>
        <v>0</v>
      </c>
      <c r="L43" s="11">
        <f>'[14]Мед. реаб. в АПУ(20-23)'!L43+'[14]Изменения 2-24 - 20-23'!L43</f>
        <v>0</v>
      </c>
      <c r="M43" s="11">
        <f>'[14]Мед. реаб. в АПУ(20-23)'!M43+'[14]Изменения 2-24 - 20-23'!M43</f>
        <v>0</v>
      </c>
      <c r="N43" s="11">
        <f>'[14]Мед. реаб. в АПУ(20-23)'!N43+'[14]Изменения 2-24 - 20-23'!N43</f>
        <v>0</v>
      </c>
      <c r="O43" s="11">
        <f>'[14]Мед. реаб. в АПУ(20-23)'!O43+'[14]Изменения 2-24 - 20-23'!O43</f>
        <v>0</v>
      </c>
      <c r="P43" s="11">
        <f>'[14]Мед. реаб. в АПУ(20-23)'!P43+'[14]Изменения 2-24 - 20-23'!P43</f>
        <v>150</v>
      </c>
      <c r="Q43" s="11">
        <f>'[14]Мед. реаб. в АПУ(20-23)'!Q43+'[14]Изменения 2-24 - 20-23'!Q43</f>
        <v>0</v>
      </c>
      <c r="R43" s="11">
        <f>'[14]Мед. реаб. в АПУ(20-23)'!R43+'[14]Изменения 2-24 - 20-23'!R43</f>
        <v>0</v>
      </c>
      <c r="S43" s="11">
        <f>'[14]Мед. реаб. в АПУ(20-23)'!S43+'[14]Изменения 2-24 - 20-23'!S43</f>
        <v>0</v>
      </c>
      <c r="T43" s="11">
        <f>'[14]Мед. реаб. в АПУ(20-23)'!T43+'[14]Изменения 2-24 - 20-23'!T43</f>
        <v>0</v>
      </c>
    </row>
    <row r="44" spans="1:20" x14ac:dyDescent="0.25">
      <c r="A44" s="858">
        <v>29</v>
      </c>
      <c r="B44" s="9" t="s">
        <v>74</v>
      </c>
      <c r="C44" s="12" t="s">
        <v>75</v>
      </c>
      <c r="D44" s="11">
        <f t="shared" si="7"/>
        <v>466</v>
      </c>
      <c r="E44" s="11">
        <f>'[14]Мед. реаб. в АПУ(20-23)'!E44+'[14]Изменения 2-24 - 20-23'!E44</f>
        <v>130</v>
      </c>
      <c r="F44" s="11">
        <f>'[14]Мед. реаб. в АПУ(20-23)'!F44+'[14]Изменения 2-24 - 20-23'!F44</f>
        <v>135</v>
      </c>
      <c r="G44" s="11">
        <f>'[14]Мед. реаб. в АПУ(20-23)'!G44+'[14]Изменения 2-24 - 20-23'!G44</f>
        <v>18</v>
      </c>
      <c r="H44" s="11">
        <f>'[14]Мед. реаб. в АПУ(20-23)'!H44+'[14]Изменения 2-24 - 20-23'!H44</f>
        <v>14</v>
      </c>
      <c r="I44" s="11">
        <f>'[14]Мед. реаб. в АПУ(20-23)'!I44+'[14]Изменения 2-24 - 20-23'!I44</f>
        <v>0</v>
      </c>
      <c r="J44" s="11">
        <f>'[14]Мед. реаб. в АПУ(20-23)'!J44+'[14]Изменения 2-24 - 20-23'!J44</f>
        <v>0</v>
      </c>
      <c r="K44" s="11">
        <f>'[14]Мед. реаб. в АПУ(20-23)'!K44+'[14]Изменения 2-24 - 20-23'!K44</f>
        <v>50</v>
      </c>
      <c r="L44" s="11">
        <f>'[14]Мед. реаб. в АПУ(20-23)'!L44+'[14]Изменения 2-24 - 20-23'!L44</f>
        <v>21</v>
      </c>
      <c r="M44" s="11">
        <f>'[14]Мед. реаб. в АПУ(20-23)'!M44+'[14]Изменения 2-24 - 20-23'!M44</f>
        <v>60</v>
      </c>
      <c r="N44" s="11">
        <f>'[14]Мед. реаб. в АПУ(20-23)'!N44+'[14]Изменения 2-24 - 20-23'!N44</f>
        <v>38</v>
      </c>
      <c r="O44" s="11">
        <f>'[14]Мед. реаб. в АПУ(20-23)'!O44+'[14]Изменения 2-24 - 20-23'!O44</f>
        <v>0</v>
      </c>
      <c r="P44" s="11">
        <f>'[14]Мед. реаб. в АПУ(20-23)'!P44+'[14]Изменения 2-24 - 20-23'!P44</f>
        <v>0</v>
      </c>
      <c r="Q44" s="11">
        <f>'[14]Мед. реаб. в АПУ(20-23)'!Q44+'[14]Изменения 2-24 - 20-23'!Q44</f>
        <v>0</v>
      </c>
      <c r="R44" s="11">
        <f>'[14]Мед. реаб. в АПУ(20-23)'!R44+'[14]Изменения 2-24 - 20-23'!R44</f>
        <v>0</v>
      </c>
      <c r="S44" s="11">
        <f>'[14]Мед. реаб. в АПУ(20-23)'!S44+'[14]Изменения 2-24 - 20-23'!S44</f>
        <v>0</v>
      </c>
      <c r="T44" s="11">
        <f>'[14]Мед. реаб. в АПУ(20-23)'!T44+'[14]Изменения 2-24 - 20-23'!T44</f>
        <v>0</v>
      </c>
    </row>
    <row r="45" spans="1:20" x14ac:dyDescent="0.25">
      <c r="A45" s="858">
        <v>30</v>
      </c>
      <c r="B45" s="9" t="s">
        <v>76</v>
      </c>
      <c r="C45" s="12" t="s">
        <v>77</v>
      </c>
      <c r="D45" s="11">
        <f t="shared" si="7"/>
        <v>150</v>
      </c>
      <c r="E45" s="11">
        <f>'[14]Мед. реаб. в АПУ(20-23)'!E45+'[14]Изменения 2-24 - 20-23'!E45</f>
        <v>4</v>
      </c>
      <c r="F45" s="11">
        <f>'[14]Мед. реаб. в АПУ(20-23)'!F45+'[14]Изменения 2-24 - 20-23'!F45</f>
        <v>2</v>
      </c>
      <c r="G45" s="11">
        <f>'[14]Мед. реаб. в АПУ(20-23)'!G45+'[14]Изменения 2-24 - 20-23'!G45</f>
        <v>10</v>
      </c>
      <c r="H45" s="11">
        <f>'[14]Мед. реаб. в АПУ(20-23)'!H45+'[14]Изменения 2-24 - 20-23'!H45</f>
        <v>4</v>
      </c>
      <c r="I45" s="11">
        <f>'[14]Мед. реаб. в АПУ(20-23)'!I45+'[14]Изменения 2-24 - 20-23'!I45</f>
        <v>10</v>
      </c>
      <c r="J45" s="11">
        <f>'[14]Мед. реаб. в АПУ(20-23)'!J45+'[14]Изменения 2-24 - 20-23'!J45</f>
        <v>4</v>
      </c>
      <c r="K45" s="11">
        <f>'[14]Мед. реаб. в АПУ(20-23)'!K45+'[14]Изменения 2-24 - 20-23'!K45</f>
        <v>65</v>
      </c>
      <c r="L45" s="11">
        <f>'[14]Мед. реаб. в АПУ(20-23)'!L45+'[14]Изменения 2-24 - 20-23'!L45</f>
        <v>44</v>
      </c>
      <c r="M45" s="11">
        <f>'[14]Мед. реаб. в АПУ(20-23)'!M45+'[14]Изменения 2-24 - 20-23'!M45</f>
        <v>5</v>
      </c>
      <c r="N45" s="11">
        <f>'[14]Мед. реаб. в АПУ(20-23)'!N45+'[14]Изменения 2-24 - 20-23'!N45</f>
        <v>2</v>
      </c>
      <c r="O45" s="11">
        <f>'[14]Мед. реаб. в АПУ(20-23)'!O45+'[14]Изменения 2-24 - 20-23'!O45</f>
        <v>0</v>
      </c>
      <c r="P45" s="11">
        <f>'[14]Мед. реаб. в АПУ(20-23)'!P45+'[14]Изменения 2-24 - 20-23'!P45</f>
        <v>0</v>
      </c>
      <c r="Q45" s="11">
        <f>'[14]Мед. реаб. в АПУ(20-23)'!Q45+'[14]Изменения 2-24 - 20-23'!Q45</f>
        <v>0</v>
      </c>
      <c r="R45" s="11">
        <f>'[14]Мед. реаб. в АПУ(20-23)'!R45+'[14]Изменения 2-24 - 20-23'!R45</f>
        <v>0</v>
      </c>
      <c r="S45" s="11">
        <f>'[14]Мед. реаб. в АПУ(20-23)'!S45+'[14]Изменения 2-24 - 20-23'!S45</f>
        <v>0</v>
      </c>
      <c r="T45" s="11">
        <f>'[14]Мед. реаб. в АПУ(20-23)'!T45+'[14]Изменения 2-24 - 20-23'!T45</f>
        <v>0</v>
      </c>
    </row>
    <row r="46" spans="1:20" x14ac:dyDescent="0.25">
      <c r="A46" s="858">
        <v>31</v>
      </c>
      <c r="B46" s="9" t="s">
        <v>78</v>
      </c>
      <c r="C46" s="12" t="s">
        <v>79</v>
      </c>
      <c r="D46" s="11">
        <f t="shared" si="7"/>
        <v>60</v>
      </c>
      <c r="E46" s="11">
        <f>'[14]Мед. реаб. в АПУ(20-23)'!E46+'[14]Изменения 2-24 - 20-23'!E46</f>
        <v>2</v>
      </c>
      <c r="F46" s="11">
        <f>'[14]Мед. реаб. в АПУ(20-23)'!F46+'[14]Изменения 2-24 - 20-23'!F46</f>
        <v>1</v>
      </c>
      <c r="G46" s="11">
        <f>'[14]Мед. реаб. в АПУ(20-23)'!G46+'[14]Изменения 2-24 - 20-23'!G46</f>
        <v>8</v>
      </c>
      <c r="H46" s="11">
        <f>'[14]Мед. реаб. в АПУ(20-23)'!H46+'[14]Изменения 2-24 - 20-23'!H46</f>
        <v>2</v>
      </c>
      <c r="I46" s="11">
        <f>'[14]Мед. реаб. в АПУ(20-23)'!I46+'[14]Изменения 2-24 - 20-23'!I46</f>
        <v>4</v>
      </c>
      <c r="J46" s="11">
        <f>'[14]Мед. реаб. в АПУ(20-23)'!J46+'[14]Изменения 2-24 - 20-23'!J46</f>
        <v>2</v>
      </c>
      <c r="K46" s="11">
        <f>'[14]Мед. реаб. в АПУ(20-23)'!K46+'[14]Изменения 2-24 - 20-23'!K46</f>
        <v>20</v>
      </c>
      <c r="L46" s="11">
        <f>'[14]Мед. реаб. в АПУ(20-23)'!L46+'[14]Изменения 2-24 - 20-23'!L46</f>
        <v>16</v>
      </c>
      <c r="M46" s="11">
        <f>'[14]Мед. реаб. в АПУ(20-23)'!M46+'[14]Изменения 2-24 - 20-23'!M46</f>
        <v>3</v>
      </c>
      <c r="N46" s="11">
        <f>'[14]Мед. реаб. в АПУ(20-23)'!N46+'[14]Изменения 2-24 - 20-23'!N46</f>
        <v>2</v>
      </c>
      <c r="O46" s="11">
        <f>'[14]Мед. реаб. в АПУ(20-23)'!O46+'[14]Изменения 2-24 - 20-23'!O46</f>
        <v>0</v>
      </c>
      <c r="P46" s="11">
        <f>'[14]Мед. реаб. в АПУ(20-23)'!P46+'[14]Изменения 2-24 - 20-23'!P46</f>
        <v>0</v>
      </c>
      <c r="Q46" s="11">
        <f>'[14]Мед. реаб. в АПУ(20-23)'!Q46+'[14]Изменения 2-24 - 20-23'!Q46</f>
        <v>0</v>
      </c>
      <c r="R46" s="11">
        <f>'[14]Мед. реаб. в АПУ(20-23)'!R46+'[14]Изменения 2-24 - 20-23'!R46</f>
        <v>0</v>
      </c>
      <c r="S46" s="11">
        <f>'[14]Мед. реаб. в АПУ(20-23)'!S46+'[14]Изменения 2-24 - 20-23'!S46</f>
        <v>0</v>
      </c>
      <c r="T46" s="11">
        <f>'[14]Мед. реаб. в АПУ(20-23)'!T46+'[14]Изменения 2-24 - 20-23'!T46</f>
        <v>0</v>
      </c>
    </row>
    <row r="47" spans="1:20" x14ac:dyDescent="0.25">
      <c r="A47" s="858">
        <v>32</v>
      </c>
      <c r="B47" s="9" t="s">
        <v>80</v>
      </c>
      <c r="C47" s="12" t="s">
        <v>81</v>
      </c>
      <c r="D47" s="11">
        <f t="shared" si="7"/>
        <v>300</v>
      </c>
      <c r="E47" s="11">
        <f>'[14]Мед. реаб. в АПУ(20-23)'!E47+'[14]Изменения 2-24 - 20-23'!E47</f>
        <v>10</v>
      </c>
      <c r="F47" s="11">
        <f>'[14]Мед. реаб. в АПУ(20-23)'!F47+'[14]Изменения 2-24 - 20-23'!F47</f>
        <v>5</v>
      </c>
      <c r="G47" s="11">
        <f>'[14]Мед. реаб. в АПУ(20-23)'!G47+'[14]Изменения 2-24 - 20-23'!G47</f>
        <v>30</v>
      </c>
      <c r="H47" s="11">
        <f>'[14]Мед. реаб. в АПУ(20-23)'!H47+'[14]Изменения 2-24 - 20-23'!H47</f>
        <v>12</v>
      </c>
      <c r="I47" s="11">
        <f>'[14]Мед. реаб. в АПУ(20-23)'!I47+'[14]Изменения 2-24 - 20-23'!I47</f>
        <v>30</v>
      </c>
      <c r="J47" s="11">
        <f>'[14]Мед. реаб. в АПУ(20-23)'!J47+'[14]Изменения 2-24 - 20-23'!J47</f>
        <v>12</v>
      </c>
      <c r="K47" s="11">
        <f>'[14]Мед. реаб. в АПУ(20-23)'!K47+'[14]Изменения 2-24 - 20-23'!K47</f>
        <v>150</v>
      </c>
      <c r="L47" s="11">
        <f>'[14]Мед. реаб. в АПУ(20-23)'!L47+'[14]Изменения 2-24 - 20-23'!L47</f>
        <v>51</v>
      </c>
      <c r="M47" s="11">
        <f>'[14]Мед. реаб. в АПУ(20-23)'!M47+'[14]Изменения 2-24 - 20-23'!M47</f>
        <v>0</v>
      </c>
      <c r="N47" s="11">
        <f>'[14]Мед. реаб. в АПУ(20-23)'!N47+'[14]Изменения 2-24 - 20-23'!N47</f>
        <v>0</v>
      </c>
      <c r="O47" s="11">
        <f>'[14]Мед. реаб. в АПУ(20-23)'!O47+'[14]Изменения 2-24 - 20-23'!O47</f>
        <v>0</v>
      </c>
      <c r="P47" s="11">
        <f>'[14]Мед. реаб. в АПУ(20-23)'!P47+'[14]Изменения 2-24 - 20-23'!P47</f>
        <v>0</v>
      </c>
      <c r="Q47" s="11">
        <f>'[14]Мед. реаб. в АПУ(20-23)'!Q47+'[14]Изменения 2-24 - 20-23'!Q47</f>
        <v>0</v>
      </c>
      <c r="R47" s="11">
        <f>'[14]Мед. реаб. в АПУ(20-23)'!R47+'[14]Изменения 2-24 - 20-23'!R47</f>
        <v>0</v>
      </c>
      <c r="S47" s="11">
        <f>'[14]Мед. реаб. в АПУ(20-23)'!S47+'[14]Изменения 2-24 - 20-23'!S47</f>
        <v>0</v>
      </c>
      <c r="T47" s="11">
        <f>'[14]Мед. реаб. в АПУ(20-23)'!T47+'[14]Изменения 2-24 - 20-23'!T47</f>
        <v>0</v>
      </c>
    </row>
    <row r="48" spans="1:20" x14ac:dyDescent="0.25">
      <c r="A48" s="858">
        <v>33</v>
      </c>
      <c r="B48" s="13" t="s">
        <v>82</v>
      </c>
      <c r="C48" s="14" t="s">
        <v>83</v>
      </c>
      <c r="D48" s="11">
        <f t="shared" si="7"/>
        <v>150</v>
      </c>
      <c r="E48" s="11">
        <f>'[14]Мед. реаб. в АПУ(20-23)'!E48+'[14]Изменения 2-24 - 20-23'!E48</f>
        <v>6</v>
      </c>
      <c r="F48" s="11">
        <f>'[14]Мед. реаб. в АПУ(20-23)'!F48+'[14]Изменения 2-24 - 20-23'!F48</f>
        <v>2</v>
      </c>
      <c r="G48" s="11">
        <f>'[14]Мед. реаб. в АПУ(20-23)'!G48+'[14]Изменения 2-24 - 20-23'!G48</f>
        <v>13</v>
      </c>
      <c r="H48" s="11">
        <f>'[14]Мед. реаб. в АПУ(20-23)'!H48+'[14]Изменения 2-24 - 20-23'!H48</f>
        <v>8</v>
      </c>
      <c r="I48" s="11">
        <f>'[14]Мед. реаб. в АПУ(20-23)'!I48+'[14]Изменения 2-24 - 20-23'!I48</f>
        <v>13</v>
      </c>
      <c r="J48" s="11">
        <f>'[14]Мед. реаб. в АПУ(20-23)'!J48+'[14]Изменения 2-24 - 20-23'!J48</f>
        <v>8</v>
      </c>
      <c r="K48" s="11">
        <f>'[14]Мед. реаб. в АПУ(20-23)'!K48+'[14]Изменения 2-24 - 20-23'!K48</f>
        <v>50</v>
      </c>
      <c r="L48" s="11">
        <f>'[14]Мед. реаб. в АПУ(20-23)'!L48+'[14]Изменения 2-24 - 20-23'!L48</f>
        <v>42</v>
      </c>
      <c r="M48" s="11">
        <f>'[14]Мед. реаб. в АПУ(20-23)'!M48+'[14]Изменения 2-24 - 20-23'!M48</f>
        <v>5</v>
      </c>
      <c r="N48" s="11">
        <f>'[14]Мед. реаб. в АПУ(20-23)'!N48+'[14]Изменения 2-24 - 20-23'!N48</f>
        <v>3</v>
      </c>
      <c r="O48" s="11">
        <f>'[14]Мед. реаб. в АПУ(20-23)'!O48+'[14]Изменения 2-24 - 20-23'!O48</f>
        <v>0</v>
      </c>
      <c r="P48" s="11">
        <f>'[14]Мед. реаб. в АПУ(20-23)'!P48+'[14]Изменения 2-24 - 20-23'!P48</f>
        <v>0</v>
      </c>
      <c r="Q48" s="11">
        <f>'[14]Мед. реаб. в АПУ(20-23)'!Q48+'[14]Изменения 2-24 - 20-23'!Q48</f>
        <v>0</v>
      </c>
      <c r="R48" s="11">
        <f>'[14]Мед. реаб. в АПУ(20-23)'!R48+'[14]Изменения 2-24 - 20-23'!R48</f>
        <v>0</v>
      </c>
      <c r="S48" s="11">
        <f>'[14]Мед. реаб. в АПУ(20-23)'!S48+'[14]Изменения 2-24 - 20-23'!S48</f>
        <v>0</v>
      </c>
      <c r="T48" s="11">
        <f>'[14]Мед. реаб. в АПУ(20-23)'!T48+'[14]Изменения 2-24 - 20-23'!T48</f>
        <v>0</v>
      </c>
    </row>
    <row r="49" spans="1:20" x14ac:dyDescent="0.25">
      <c r="A49" s="858">
        <v>34</v>
      </c>
      <c r="B49" s="13" t="s">
        <v>84</v>
      </c>
      <c r="C49" s="14" t="s">
        <v>85</v>
      </c>
      <c r="D49" s="11">
        <f t="shared" si="7"/>
        <v>100</v>
      </c>
      <c r="E49" s="11">
        <f>'[14]Мед. реаб. в АПУ(20-23)'!E49+'[14]Изменения 2-24 - 20-23'!E49</f>
        <v>4</v>
      </c>
      <c r="F49" s="11">
        <f>'[14]Мед. реаб. в АПУ(20-23)'!F49+'[14]Изменения 2-24 - 20-23'!F49</f>
        <v>2</v>
      </c>
      <c r="G49" s="11">
        <f>'[14]Мед. реаб. в АПУ(20-23)'!G49+'[14]Изменения 2-24 - 20-23'!G49</f>
        <v>10</v>
      </c>
      <c r="H49" s="11">
        <f>'[14]Мед. реаб. в АПУ(20-23)'!H49+'[14]Изменения 2-24 - 20-23'!H49</f>
        <v>4</v>
      </c>
      <c r="I49" s="11">
        <f>'[14]Мед. реаб. в АПУ(20-23)'!I49+'[14]Изменения 2-24 - 20-23'!I49</f>
        <v>10</v>
      </c>
      <c r="J49" s="11">
        <f>'[14]Мед. реаб. в АПУ(20-23)'!J49+'[14]Изменения 2-24 - 20-23'!J49</f>
        <v>4</v>
      </c>
      <c r="K49" s="11">
        <f>'[14]Мед. реаб. в АПУ(20-23)'!K49+'[14]Изменения 2-24 - 20-23'!K49</f>
        <v>46</v>
      </c>
      <c r="L49" s="11">
        <f>'[14]Мед. реаб. в АПУ(20-23)'!L49+'[14]Изменения 2-24 - 20-23'!L49</f>
        <v>20</v>
      </c>
      <c r="M49" s="11">
        <f>'[14]Мед. реаб. в АПУ(20-23)'!M49+'[14]Изменения 2-24 - 20-23'!M49</f>
        <v>0</v>
      </c>
      <c r="N49" s="11">
        <f>'[14]Мед. реаб. в АПУ(20-23)'!N49+'[14]Изменения 2-24 - 20-23'!N49</f>
        <v>0</v>
      </c>
      <c r="O49" s="11">
        <f>'[14]Мед. реаб. в АПУ(20-23)'!O49+'[14]Изменения 2-24 - 20-23'!O49</f>
        <v>0</v>
      </c>
      <c r="P49" s="11">
        <f>'[14]Мед. реаб. в АПУ(20-23)'!P49+'[14]Изменения 2-24 - 20-23'!P49</f>
        <v>0</v>
      </c>
      <c r="Q49" s="11">
        <f>'[14]Мед. реаб. в АПУ(20-23)'!Q49+'[14]Изменения 2-24 - 20-23'!Q49</f>
        <v>0</v>
      </c>
      <c r="R49" s="11">
        <f>'[14]Мед. реаб. в АПУ(20-23)'!R49+'[14]Изменения 2-24 - 20-23'!R49</f>
        <v>0</v>
      </c>
      <c r="S49" s="11">
        <f>'[14]Мед. реаб. в АПУ(20-23)'!S49+'[14]Изменения 2-24 - 20-23'!S49</f>
        <v>0</v>
      </c>
      <c r="T49" s="11">
        <f>'[14]Мед. реаб. в АПУ(20-23)'!T49+'[14]Изменения 2-24 - 20-23'!T49</f>
        <v>0</v>
      </c>
    </row>
    <row r="50" spans="1:20" x14ac:dyDescent="0.25">
      <c r="A50" s="858">
        <v>35</v>
      </c>
      <c r="B50" s="13" t="s">
        <v>86</v>
      </c>
      <c r="C50" s="14" t="s">
        <v>87</v>
      </c>
      <c r="D50" s="11">
        <f t="shared" si="7"/>
        <v>50</v>
      </c>
      <c r="E50" s="11">
        <f>'[14]Мед. реаб. в АПУ(20-23)'!E50+'[14]Изменения 2-24 - 20-23'!E50</f>
        <v>2</v>
      </c>
      <c r="F50" s="11">
        <f>'[14]Мед. реаб. в АПУ(20-23)'!F50+'[14]Изменения 2-24 - 20-23'!F50</f>
        <v>1</v>
      </c>
      <c r="G50" s="11">
        <f>'[14]Мед. реаб. в АПУ(20-23)'!G50+'[14]Изменения 2-24 - 20-23'!G50</f>
        <v>0</v>
      </c>
      <c r="H50" s="11">
        <f>'[14]Мед. реаб. в АПУ(20-23)'!H50+'[14]Изменения 2-24 - 20-23'!H50</f>
        <v>0</v>
      </c>
      <c r="I50" s="11">
        <f>'[14]Мед. реаб. в АПУ(20-23)'!I50+'[14]Изменения 2-24 - 20-23'!I50</f>
        <v>8</v>
      </c>
      <c r="J50" s="11">
        <f>'[14]Мед. реаб. в АПУ(20-23)'!J50+'[14]Изменения 2-24 - 20-23'!J50</f>
        <v>6</v>
      </c>
      <c r="K50" s="11">
        <f>'[14]Мед. реаб. в АПУ(20-23)'!K50+'[14]Изменения 2-24 - 20-23'!K50</f>
        <v>12</v>
      </c>
      <c r="L50" s="11">
        <f>'[14]Мед. реаб. в АПУ(20-23)'!L50+'[14]Изменения 2-24 - 20-23'!L50</f>
        <v>10</v>
      </c>
      <c r="M50" s="11">
        <f>'[14]Мед. реаб. в АПУ(20-23)'!M50+'[14]Изменения 2-24 - 20-23'!M50</f>
        <v>8</v>
      </c>
      <c r="N50" s="11">
        <f>'[14]Мед. реаб. в АПУ(20-23)'!N50+'[14]Изменения 2-24 - 20-23'!N50</f>
        <v>3</v>
      </c>
      <c r="O50" s="11">
        <f>'[14]Мед. реаб. в АПУ(20-23)'!O50+'[14]Изменения 2-24 - 20-23'!O50</f>
        <v>0</v>
      </c>
      <c r="P50" s="11">
        <f>'[14]Мед. реаб. в АПУ(20-23)'!P50+'[14]Изменения 2-24 - 20-23'!P50</f>
        <v>0</v>
      </c>
      <c r="Q50" s="11">
        <f>'[14]Мед. реаб. в АПУ(20-23)'!Q50+'[14]Изменения 2-24 - 20-23'!Q50</f>
        <v>0</v>
      </c>
      <c r="R50" s="11">
        <f>'[14]Мед. реаб. в АПУ(20-23)'!R50+'[14]Изменения 2-24 - 20-23'!R50</f>
        <v>0</v>
      </c>
      <c r="S50" s="11">
        <f>'[14]Мед. реаб. в АПУ(20-23)'!S50+'[14]Изменения 2-24 - 20-23'!S50</f>
        <v>0</v>
      </c>
      <c r="T50" s="11">
        <f>'[14]Мед. реаб. в АПУ(20-23)'!T50+'[14]Изменения 2-24 - 20-23'!T50</f>
        <v>0</v>
      </c>
    </row>
    <row r="51" spans="1:20" x14ac:dyDescent="0.25">
      <c r="A51" s="858">
        <v>36</v>
      </c>
      <c r="B51" s="15" t="s">
        <v>88</v>
      </c>
      <c r="C51" s="14" t="s">
        <v>89</v>
      </c>
      <c r="D51" s="11">
        <f t="shared" si="7"/>
        <v>40</v>
      </c>
      <c r="E51" s="11">
        <f>'[14]Мед. реаб. в АПУ(20-23)'!E51+'[14]Изменения 2-24 - 20-23'!E51</f>
        <v>1</v>
      </c>
      <c r="F51" s="11">
        <f>'[14]Мед. реаб. в АПУ(20-23)'!F51+'[14]Изменения 2-24 - 20-23'!F51</f>
        <v>1</v>
      </c>
      <c r="G51" s="11">
        <f>'[14]Мед. реаб. в АПУ(20-23)'!G51+'[14]Изменения 2-24 - 20-23'!G51</f>
        <v>4</v>
      </c>
      <c r="H51" s="11">
        <f>'[14]Мед. реаб. в АПУ(20-23)'!H51+'[14]Изменения 2-24 - 20-23'!H51</f>
        <v>2</v>
      </c>
      <c r="I51" s="11">
        <f>'[14]Мед. реаб. в АПУ(20-23)'!I51+'[14]Изменения 2-24 - 20-23'!I51</f>
        <v>4</v>
      </c>
      <c r="J51" s="11">
        <f>'[14]Мед. реаб. в АПУ(20-23)'!J51+'[14]Изменения 2-24 - 20-23'!J51</f>
        <v>1</v>
      </c>
      <c r="K51" s="11">
        <f>'[14]Мед. реаб. в АПУ(20-23)'!K51+'[14]Изменения 2-24 - 20-23'!K51</f>
        <v>17</v>
      </c>
      <c r="L51" s="11">
        <f>'[14]Мед. реаб. в АПУ(20-23)'!L51+'[14]Изменения 2-24 - 20-23'!L51</f>
        <v>10</v>
      </c>
      <c r="M51" s="11">
        <f>'[14]Мед. реаб. в АПУ(20-23)'!M51+'[14]Изменения 2-24 - 20-23'!M51</f>
        <v>0</v>
      </c>
      <c r="N51" s="11">
        <f>'[14]Мед. реаб. в АПУ(20-23)'!N51+'[14]Изменения 2-24 - 20-23'!N51</f>
        <v>0</v>
      </c>
      <c r="O51" s="11">
        <f>'[14]Мед. реаб. в АПУ(20-23)'!O51+'[14]Изменения 2-24 - 20-23'!O51</f>
        <v>0</v>
      </c>
      <c r="P51" s="11">
        <f>'[14]Мед. реаб. в АПУ(20-23)'!P51+'[14]Изменения 2-24 - 20-23'!P51</f>
        <v>0</v>
      </c>
      <c r="Q51" s="11">
        <f>'[14]Мед. реаб. в АПУ(20-23)'!Q51+'[14]Изменения 2-24 - 20-23'!Q51</f>
        <v>0</v>
      </c>
      <c r="R51" s="11">
        <f>'[14]Мед. реаб. в АПУ(20-23)'!R51+'[14]Изменения 2-24 - 20-23'!R51</f>
        <v>0</v>
      </c>
      <c r="S51" s="11">
        <f>'[14]Мед. реаб. в АПУ(20-23)'!S51+'[14]Изменения 2-24 - 20-23'!S51</f>
        <v>0</v>
      </c>
      <c r="T51" s="11">
        <f>'[14]Мед. реаб. в АПУ(20-23)'!T51+'[14]Изменения 2-24 - 20-23'!T51</f>
        <v>0</v>
      </c>
    </row>
    <row r="52" spans="1:20" s="8" customFormat="1" x14ac:dyDescent="0.25">
      <c r="A52" s="4"/>
      <c r="B52" s="6"/>
      <c r="C52" s="6" t="s">
        <v>90</v>
      </c>
      <c r="D52" s="7">
        <f>SUM(D8:D51)-D8-D11-D18-D21</f>
        <v>12119</v>
      </c>
      <c r="E52" s="7">
        <f t="shared" ref="E52:T52" si="8">SUM(E8:E51)-E8-E11-E18-E21</f>
        <v>1146</v>
      </c>
      <c r="F52" s="7">
        <f t="shared" si="8"/>
        <v>375</v>
      </c>
      <c r="G52" s="7">
        <f t="shared" si="8"/>
        <v>741</v>
      </c>
      <c r="H52" s="7">
        <f t="shared" si="8"/>
        <v>276</v>
      </c>
      <c r="I52" s="7">
        <f t="shared" si="8"/>
        <v>2054</v>
      </c>
      <c r="J52" s="7">
        <f t="shared" si="8"/>
        <v>849</v>
      </c>
      <c r="K52" s="7">
        <f t="shared" si="8"/>
        <v>3870</v>
      </c>
      <c r="L52" s="7">
        <f t="shared" si="8"/>
        <v>1595</v>
      </c>
      <c r="M52" s="7">
        <f t="shared" si="8"/>
        <v>296</v>
      </c>
      <c r="N52" s="7">
        <f t="shared" si="8"/>
        <v>93</v>
      </c>
      <c r="O52" s="7">
        <f t="shared" si="8"/>
        <v>84</v>
      </c>
      <c r="P52" s="7">
        <f t="shared" si="8"/>
        <v>234</v>
      </c>
      <c r="Q52" s="7">
        <f t="shared" si="8"/>
        <v>245</v>
      </c>
      <c r="R52" s="7">
        <f t="shared" si="8"/>
        <v>235</v>
      </c>
      <c r="S52" s="7">
        <f t="shared" si="8"/>
        <v>20</v>
      </c>
      <c r="T52" s="7">
        <f t="shared" si="8"/>
        <v>6</v>
      </c>
    </row>
    <row r="53" spans="1:20" x14ac:dyDescent="0.25">
      <c r="A53" s="16"/>
      <c r="B53" s="16"/>
      <c r="C53" s="17" t="s">
        <v>18</v>
      </c>
      <c r="D53" s="11">
        <f>D9+D12+D19+D22+SUM(D26:D51)</f>
        <v>9089</v>
      </c>
      <c r="E53" s="11">
        <f t="shared" ref="E53:T53" si="9">E9+E12+E19+E22+SUM(E26:E51)</f>
        <v>367</v>
      </c>
      <c r="F53" s="11">
        <f t="shared" si="9"/>
        <v>306</v>
      </c>
      <c r="G53" s="11">
        <f t="shared" si="9"/>
        <v>698</v>
      </c>
      <c r="H53" s="11">
        <f t="shared" si="9"/>
        <v>268</v>
      </c>
      <c r="I53" s="11">
        <f t="shared" si="9"/>
        <v>1529</v>
      </c>
      <c r="J53" s="11">
        <f t="shared" si="9"/>
        <v>791</v>
      </c>
      <c r="K53" s="11">
        <f t="shared" si="9"/>
        <v>2719</v>
      </c>
      <c r="L53" s="11">
        <f t="shared" si="9"/>
        <v>1352</v>
      </c>
      <c r="M53" s="11">
        <f t="shared" si="9"/>
        <v>180</v>
      </c>
      <c r="N53" s="11">
        <f t="shared" si="9"/>
        <v>85</v>
      </c>
      <c r="O53" s="11">
        <f t="shared" si="9"/>
        <v>84</v>
      </c>
      <c r="P53" s="11">
        <f t="shared" si="9"/>
        <v>234</v>
      </c>
      <c r="Q53" s="11">
        <f t="shared" si="9"/>
        <v>225</v>
      </c>
      <c r="R53" s="11">
        <f t="shared" si="9"/>
        <v>225</v>
      </c>
      <c r="S53" s="11">
        <f t="shared" si="9"/>
        <v>20</v>
      </c>
      <c r="T53" s="11">
        <f t="shared" si="9"/>
        <v>6</v>
      </c>
    </row>
    <row r="54" spans="1:20" x14ac:dyDescent="0.25">
      <c r="A54" s="16"/>
      <c r="B54" s="16"/>
      <c r="C54" s="17" t="s">
        <v>19</v>
      </c>
      <c r="D54" s="11">
        <f>D10+D13+D14+D15+D16+D17+D20+D23+D25+D24</f>
        <v>3030</v>
      </c>
      <c r="E54" s="11">
        <f t="shared" ref="E54:T54" si="10">E10+E13+E14+E15+E16+E17+E20+E23+E25+E24</f>
        <v>779</v>
      </c>
      <c r="F54" s="11">
        <f t="shared" si="10"/>
        <v>69</v>
      </c>
      <c r="G54" s="11">
        <f t="shared" si="10"/>
        <v>43</v>
      </c>
      <c r="H54" s="11">
        <f t="shared" si="10"/>
        <v>8</v>
      </c>
      <c r="I54" s="11">
        <f t="shared" si="10"/>
        <v>525</v>
      </c>
      <c r="J54" s="11">
        <f t="shared" si="10"/>
        <v>58</v>
      </c>
      <c r="K54" s="11">
        <f t="shared" si="10"/>
        <v>1151</v>
      </c>
      <c r="L54" s="11">
        <f t="shared" si="10"/>
        <v>243</v>
      </c>
      <c r="M54" s="11">
        <f t="shared" si="10"/>
        <v>116</v>
      </c>
      <c r="N54" s="11">
        <f t="shared" si="10"/>
        <v>8</v>
      </c>
      <c r="O54" s="11">
        <f t="shared" si="10"/>
        <v>0</v>
      </c>
      <c r="P54" s="11">
        <f t="shared" si="10"/>
        <v>0</v>
      </c>
      <c r="Q54" s="11">
        <f t="shared" si="10"/>
        <v>20</v>
      </c>
      <c r="R54" s="11">
        <f t="shared" si="10"/>
        <v>10</v>
      </c>
      <c r="S54" s="11">
        <f t="shared" si="10"/>
        <v>0</v>
      </c>
      <c r="T54" s="11">
        <f t="shared" si="10"/>
        <v>0</v>
      </c>
    </row>
  </sheetData>
  <mergeCells count="14">
    <mergeCell ref="M5:N5"/>
    <mergeCell ref="O5:P5"/>
    <mergeCell ref="Q5:R5"/>
    <mergeCell ref="S5:T5"/>
    <mergeCell ref="A2:T2"/>
    <mergeCell ref="A4:A6"/>
    <mergeCell ref="B4:B6"/>
    <mergeCell ref="C4:C6"/>
    <mergeCell ref="D4:T4"/>
    <mergeCell ref="D5:D6"/>
    <mergeCell ref="E5:F5"/>
    <mergeCell ref="G5:H5"/>
    <mergeCell ref="I5:J5"/>
    <mergeCell ref="K5:L5"/>
  </mergeCells>
  <pageMargins left="0.23622047244094491" right="0.23622047244094491" top="0.55118110236220474" bottom="0.15748031496062992" header="0.31496062992125984" footer="0.31496062992125984"/>
  <pageSetup paperSize="9" scale="62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8" sqref="A8:C8"/>
    </sheetView>
  </sheetViews>
  <sheetFormatPr defaultRowHeight="12.75" x14ac:dyDescent="0.25"/>
  <cols>
    <col min="1" max="1" width="5.85546875" style="83" customWidth="1"/>
    <col min="2" max="2" width="10.140625" style="83" customWidth="1"/>
    <col min="3" max="3" width="47" style="97" customWidth="1"/>
    <col min="4" max="4" width="16.28515625" style="83" customWidth="1"/>
    <col min="5" max="5" width="13.7109375" style="83" customWidth="1"/>
    <col min="6" max="16384" width="9.140625" style="83"/>
  </cols>
  <sheetData>
    <row r="1" spans="1:7" ht="33.75" customHeight="1" x14ac:dyDescent="0.25">
      <c r="A1" s="1170" t="s">
        <v>336</v>
      </c>
      <c r="B1" s="1171"/>
      <c r="C1" s="1171"/>
      <c r="D1" s="1171"/>
      <c r="E1" s="1171"/>
      <c r="F1" s="82"/>
      <c r="G1" s="82"/>
    </row>
    <row r="3" spans="1:7" ht="33.75" customHeight="1" x14ac:dyDescent="0.25">
      <c r="A3" s="84" t="s">
        <v>0</v>
      </c>
      <c r="B3" s="84" t="s">
        <v>1</v>
      </c>
      <c r="C3" s="84" t="s">
        <v>93</v>
      </c>
      <c r="D3" s="84" t="s">
        <v>337</v>
      </c>
      <c r="E3" s="84" t="s">
        <v>338</v>
      </c>
    </row>
    <row r="4" spans="1:7" x14ac:dyDescent="0.25">
      <c r="A4" s="85">
        <v>1</v>
      </c>
      <c r="B4" s="85">
        <v>2</v>
      </c>
      <c r="C4" s="85">
        <v>3</v>
      </c>
      <c r="D4" s="85">
        <v>4</v>
      </c>
      <c r="E4" s="85">
        <v>5</v>
      </c>
    </row>
    <row r="5" spans="1:7" ht="42" customHeight="1" x14ac:dyDescent="0.25">
      <c r="A5" s="1172" t="s">
        <v>745</v>
      </c>
      <c r="B5" s="1172"/>
      <c r="C5" s="1172"/>
      <c r="D5" s="86">
        <v>3881</v>
      </c>
      <c r="E5" s="87"/>
    </row>
    <row r="6" spans="1:7" x14ac:dyDescent="0.25">
      <c r="A6" s="766">
        <v>1</v>
      </c>
      <c r="B6" s="84">
        <v>29110</v>
      </c>
      <c r="C6" s="89" t="s">
        <v>287</v>
      </c>
      <c r="D6" s="90">
        <v>2440</v>
      </c>
      <c r="E6" s="88"/>
    </row>
    <row r="7" spans="1:7" x14ac:dyDescent="0.25">
      <c r="A7" s="766">
        <v>2</v>
      </c>
      <c r="B7" s="767">
        <v>20233</v>
      </c>
      <c r="C7" s="91" t="s">
        <v>289</v>
      </c>
      <c r="D7" s="90">
        <v>1441</v>
      </c>
      <c r="E7" s="88"/>
    </row>
    <row r="8" spans="1:7" ht="29.25" customHeight="1" x14ac:dyDescent="0.25">
      <c r="A8" s="1172" t="s">
        <v>746</v>
      </c>
      <c r="B8" s="1172"/>
      <c r="C8" s="1172"/>
      <c r="D8" s="85"/>
      <c r="E8" s="92">
        <v>363</v>
      </c>
    </row>
    <row r="9" spans="1:7" x14ac:dyDescent="0.25">
      <c r="A9" s="1173">
        <v>1</v>
      </c>
      <c r="B9" s="1174">
        <v>22134</v>
      </c>
      <c r="C9" s="91" t="s">
        <v>312</v>
      </c>
      <c r="D9" s="93"/>
      <c r="E9" s="88"/>
    </row>
    <row r="10" spans="1:7" x14ac:dyDescent="0.25">
      <c r="A10" s="1173"/>
      <c r="B10" s="1174"/>
      <c r="C10" s="94" t="s">
        <v>339</v>
      </c>
      <c r="D10" s="85"/>
      <c r="E10" s="85">
        <v>57</v>
      </c>
    </row>
    <row r="11" spans="1:7" x14ac:dyDescent="0.25">
      <c r="A11" s="1173"/>
      <c r="B11" s="1174"/>
      <c r="C11" s="94" t="s">
        <v>340</v>
      </c>
      <c r="D11" s="85"/>
      <c r="E11" s="85">
        <v>306</v>
      </c>
    </row>
    <row r="12" spans="1:7" x14ac:dyDescent="0.2">
      <c r="A12" s="95"/>
      <c r="B12" s="96"/>
      <c r="C12" s="96"/>
      <c r="D12" s="96"/>
      <c r="E12" s="96"/>
    </row>
    <row r="13" spans="1:7" x14ac:dyDescent="0.25">
      <c r="D13" s="98"/>
      <c r="E13" s="98"/>
    </row>
    <row r="14" spans="1:7" x14ac:dyDescent="0.25">
      <c r="D14" s="98"/>
      <c r="E14" s="98"/>
    </row>
  </sheetData>
  <mergeCells count="5">
    <mergeCell ref="A1:E1"/>
    <mergeCell ref="A5:C5"/>
    <mergeCell ref="A8:C8"/>
    <mergeCell ref="A9:A11"/>
    <mergeCell ref="B9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zoomScaleNormal="100" zoomScaleSheetLayoutView="70" workbookViewId="0">
      <pane xSplit="1" ySplit="3" topLeftCell="B4" activePane="bottomRight" state="frozen"/>
      <selection activeCell="AB31" sqref="AB31"/>
      <selection pane="topRight" activeCell="AB31" sqref="AB31"/>
      <selection pane="bottomLeft" activeCell="AB31" sqref="AB31"/>
      <selection pane="bottomRight" activeCell="M109" sqref="M109"/>
    </sheetView>
  </sheetViews>
  <sheetFormatPr defaultRowHeight="12.75" x14ac:dyDescent="0.2"/>
  <cols>
    <col min="1" max="1" width="17.7109375" style="834" customWidth="1"/>
    <col min="2" max="6" width="7.5703125" style="455" customWidth="1"/>
    <col min="7" max="7" width="7.5703125" style="456" customWidth="1"/>
    <col min="8" max="10" width="7.5703125" style="455" customWidth="1"/>
    <col min="11" max="11" width="7.5703125" style="456" customWidth="1"/>
    <col min="12" max="12" width="7.5703125" style="455" customWidth="1"/>
    <col min="13" max="13" width="7.5703125" style="421" customWidth="1"/>
    <col min="14" max="14" width="7.5703125" style="459" customWidth="1"/>
    <col min="15" max="15" width="7.5703125" style="456" customWidth="1"/>
    <col min="16" max="17" width="7.5703125" style="455" customWidth="1"/>
    <col min="18" max="18" width="7.5703125" style="456" customWidth="1"/>
    <col min="19" max="19" width="7.5703125" style="455" customWidth="1"/>
    <col min="20" max="23" width="7.5703125" style="421" customWidth="1"/>
    <col min="24" max="24" width="7.5703125" style="420" customWidth="1"/>
    <col min="25" max="25" width="7.5703125" style="421" customWidth="1"/>
    <col min="26" max="26" width="7.5703125" style="420" customWidth="1"/>
    <col min="27" max="28" width="7.5703125" style="455" customWidth="1"/>
    <col min="29" max="30" width="7.5703125" style="421" customWidth="1"/>
    <col min="31" max="32" width="7.5703125" style="420" customWidth="1"/>
    <col min="33" max="16384" width="9.140625" style="421"/>
  </cols>
  <sheetData>
    <row r="1" spans="1:32" ht="17.25" customHeight="1" x14ac:dyDescent="0.2">
      <c r="A1" s="919" t="s">
        <v>501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19"/>
      <c r="Z1" s="919"/>
      <c r="AA1" s="919"/>
      <c r="AB1" s="919"/>
      <c r="AC1" s="919"/>
      <c r="AD1" s="919"/>
      <c r="AE1" s="919"/>
      <c r="AF1" s="919"/>
    </row>
    <row r="2" spans="1:32" s="422" customFormat="1" ht="38.25" customHeight="1" x14ac:dyDescent="0.2">
      <c r="A2" s="917" t="s">
        <v>502</v>
      </c>
      <c r="B2" s="841" t="s">
        <v>297</v>
      </c>
      <c r="C2" s="841" t="s">
        <v>305</v>
      </c>
      <c r="D2" s="841" t="s">
        <v>302</v>
      </c>
      <c r="E2" s="841" t="s">
        <v>73</v>
      </c>
      <c r="F2" s="841" t="s">
        <v>503</v>
      </c>
      <c r="G2" s="841" t="s">
        <v>300</v>
      </c>
      <c r="H2" s="841" t="s">
        <v>69</v>
      </c>
      <c r="I2" s="841" t="s">
        <v>504</v>
      </c>
      <c r="J2" s="841" t="s">
        <v>505</v>
      </c>
      <c r="K2" s="841" t="s">
        <v>506</v>
      </c>
      <c r="L2" s="841" t="s">
        <v>55</v>
      </c>
      <c r="M2" s="841" t="s">
        <v>507</v>
      </c>
      <c r="N2" s="841" t="s">
        <v>748</v>
      </c>
      <c r="O2" s="841" t="s">
        <v>508</v>
      </c>
      <c r="P2" s="841" t="s">
        <v>33</v>
      </c>
      <c r="Q2" s="841" t="s">
        <v>509</v>
      </c>
      <c r="R2" s="841" t="s">
        <v>510</v>
      </c>
      <c r="S2" s="841" t="s">
        <v>511</v>
      </c>
      <c r="T2" s="841" t="s">
        <v>512</v>
      </c>
      <c r="U2" s="841" t="s">
        <v>513</v>
      </c>
      <c r="V2" s="841" t="s">
        <v>514</v>
      </c>
      <c r="W2" s="841" t="s">
        <v>515</v>
      </c>
      <c r="X2" s="841" t="s">
        <v>59</v>
      </c>
      <c r="Y2" s="842" t="s">
        <v>251</v>
      </c>
      <c r="Z2" s="841" t="s">
        <v>516</v>
      </c>
      <c r="AA2" s="841" t="s">
        <v>517</v>
      </c>
      <c r="AB2" s="841" t="s">
        <v>190</v>
      </c>
      <c r="AC2" s="841" t="s">
        <v>518</v>
      </c>
      <c r="AD2" s="841" t="s">
        <v>519</v>
      </c>
      <c r="AE2" s="841" t="s">
        <v>370</v>
      </c>
      <c r="AF2" s="843" t="s">
        <v>520</v>
      </c>
    </row>
    <row r="3" spans="1:32" s="422" customFormat="1" ht="100.5" customHeight="1" x14ac:dyDescent="0.2">
      <c r="A3" s="918"/>
      <c r="B3" s="423" t="s">
        <v>521</v>
      </c>
      <c r="C3" s="423" t="s">
        <v>521</v>
      </c>
      <c r="D3" s="423" t="s">
        <v>521</v>
      </c>
      <c r="E3" s="423" t="s">
        <v>521</v>
      </c>
      <c r="F3" s="423" t="s">
        <v>521</v>
      </c>
      <c r="G3" s="423" t="s">
        <v>521</v>
      </c>
      <c r="H3" s="423" t="s">
        <v>521</v>
      </c>
      <c r="I3" s="423" t="s">
        <v>521</v>
      </c>
      <c r="J3" s="423" t="s">
        <v>521</v>
      </c>
      <c r="K3" s="423" t="s">
        <v>521</v>
      </c>
      <c r="L3" s="423" t="s">
        <v>521</v>
      </c>
      <c r="M3" s="423" t="s">
        <v>521</v>
      </c>
      <c r="N3" s="423" t="s">
        <v>521</v>
      </c>
      <c r="O3" s="423" t="s">
        <v>521</v>
      </c>
      <c r="P3" s="423" t="s">
        <v>521</v>
      </c>
      <c r="Q3" s="423" t="s">
        <v>521</v>
      </c>
      <c r="R3" s="423" t="s">
        <v>521</v>
      </c>
      <c r="S3" s="423" t="s">
        <v>521</v>
      </c>
      <c r="T3" s="423" t="s">
        <v>521</v>
      </c>
      <c r="U3" s="423" t="s">
        <v>521</v>
      </c>
      <c r="V3" s="423" t="s">
        <v>521</v>
      </c>
      <c r="W3" s="423" t="s">
        <v>521</v>
      </c>
      <c r="X3" s="423" t="s">
        <v>521</v>
      </c>
      <c r="Y3" s="424" t="s">
        <v>521</v>
      </c>
      <c r="Z3" s="423" t="s">
        <v>521</v>
      </c>
      <c r="AA3" s="423" t="s">
        <v>521</v>
      </c>
      <c r="AB3" s="423" t="s">
        <v>521</v>
      </c>
      <c r="AC3" s="423" t="s">
        <v>521</v>
      </c>
      <c r="AD3" s="423" t="s">
        <v>521</v>
      </c>
      <c r="AE3" s="423" t="s">
        <v>521</v>
      </c>
      <c r="AF3" s="423" t="s">
        <v>521</v>
      </c>
    </row>
    <row r="4" spans="1:32" s="426" customFormat="1" ht="11.25" customHeight="1" x14ac:dyDescent="0.2">
      <c r="A4" s="425"/>
      <c r="B4" s="425">
        <v>3</v>
      </c>
      <c r="C4" s="425">
        <v>5</v>
      </c>
      <c r="D4" s="425">
        <v>7</v>
      </c>
      <c r="E4" s="425">
        <v>9</v>
      </c>
      <c r="F4" s="425">
        <v>11</v>
      </c>
      <c r="G4" s="425">
        <v>13</v>
      </c>
      <c r="H4" s="425">
        <v>15</v>
      </c>
      <c r="I4" s="425">
        <v>17</v>
      </c>
      <c r="J4" s="425">
        <v>19</v>
      </c>
      <c r="K4" s="425">
        <v>21</v>
      </c>
      <c r="L4" s="425">
        <v>23</v>
      </c>
      <c r="M4" s="425">
        <v>25</v>
      </c>
      <c r="N4" s="425">
        <v>27</v>
      </c>
      <c r="O4" s="425">
        <v>29</v>
      </c>
      <c r="P4" s="425">
        <v>31</v>
      </c>
      <c r="Q4" s="425">
        <v>33</v>
      </c>
      <c r="R4" s="425">
        <v>35</v>
      </c>
      <c r="S4" s="425">
        <v>37</v>
      </c>
      <c r="T4" s="425">
        <v>39</v>
      </c>
      <c r="U4" s="425">
        <v>41</v>
      </c>
      <c r="V4" s="425">
        <v>43</v>
      </c>
      <c r="W4" s="425">
        <v>45</v>
      </c>
      <c r="X4" s="425">
        <v>47</v>
      </c>
      <c r="Y4" s="425">
        <v>49</v>
      </c>
      <c r="Z4" s="425">
        <v>51</v>
      </c>
      <c r="AA4" s="425">
        <v>53</v>
      </c>
      <c r="AB4" s="425">
        <v>55</v>
      </c>
      <c r="AC4" s="425">
        <v>57</v>
      </c>
      <c r="AD4" s="425">
        <v>59</v>
      </c>
      <c r="AE4" s="425">
        <v>61</v>
      </c>
      <c r="AF4" s="425">
        <v>63</v>
      </c>
    </row>
    <row r="5" spans="1:32" s="429" customFormat="1" ht="24" customHeight="1" x14ac:dyDescent="0.2">
      <c r="A5" s="828" t="s">
        <v>522</v>
      </c>
      <c r="B5" s="427">
        <f>B6+B7+B8+B9</f>
        <v>324</v>
      </c>
      <c r="C5" s="427">
        <f t="shared" ref="C5:AF5" si="0">C6+C7+C8+C9</f>
        <v>0</v>
      </c>
      <c r="D5" s="427">
        <f t="shared" si="0"/>
        <v>272</v>
      </c>
      <c r="E5" s="427">
        <f t="shared" si="0"/>
        <v>0</v>
      </c>
      <c r="F5" s="427">
        <f t="shared" si="0"/>
        <v>0</v>
      </c>
      <c r="G5" s="427">
        <f t="shared" si="0"/>
        <v>0</v>
      </c>
      <c r="H5" s="427">
        <f t="shared" si="0"/>
        <v>0</v>
      </c>
      <c r="I5" s="427">
        <f t="shared" si="0"/>
        <v>65</v>
      </c>
      <c r="J5" s="427">
        <f t="shared" si="0"/>
        <v>0</v>
      </c>
      <c r="K5" s="427">
        <f t="shared" si="0"/>
        <v>40</v>
      </c>
      <c r="L5" s="427">
        <f t="shared" si="0"/>
        <v>30</v>
      </c>
      <c r="M5" s="427">
        <f t="shared" si="0"/>
        <v>129</v>
      </c>
      <c r="N5" s="427">
        <f t="shared" si="0"/>
        <v>52</v>
      </c>
      <c r="O5" s="427">
        <f t="shared" si="0"/>
        <v>35</v>
      </c>
      <c r="P5" s="427">
        <f t="shared" si="0"/>
        <v>0</v>
      </c>
      <c r="Q5" s="427">
        <f t="shared" si="0"/>
        <v>0</v>
      </c>
      <c r="R5" s="427">
        <f t="shared" si="0"/>
        <v>0</v>
      </c>
      <c r="S5" s="427">
        <f t="shared" si="0"/>
        <v>0</v>
      </c>
      <c r="T5" s="427">
        <f t="shared" si="0"/>
        <v>0</v>
      </c>
      <c r="U5" s="427">
        <f t="shared" si="0"/>
        <v>12</v>
      </c>
      <c r="V5" s="427">
        <f t="shared" si="0"/>
        <v>0</v>
      </c>
      <c r="W5" s="427">
        <f t="shared" si="0"/>
        <v>0</v>
      </c>
      <c r="X5" s="427">
        <f t="shared" si="0"/>
        <v>0</v>
      </c>
      <c r="Y5" s="428">
        <f t="shared" si="0"/>
        <v>0</v>
      </c>
      <c r="Z5" s="427">
        <f t="shared" si="0"/>
        <v>0</v>
      </c>
      <c r="AA5" s="427">
        <f t="shared" si="0"/>
        <v>190</v>
      </c>
      <c r="AB5" s="427">
        <f t="shared" si="0"/>
        <v>0</v>
      </c>
      <c r="AC5" s="427">
        <f t="shared" si="0"/>
        <v>0</v>
      </c>
      <c r="AD5" s="427">
        <f t="shared" si="0"/>
        <v>1149</v>
      </c>
      <c r="AE5" s="427">
        <f t="shared" si="0"/>
        <v>0</v>
      </c>
      <c r="AF5" s="427">
        <f t="shared" si="0"/>
        <v>1149</v>
      </c>
    </row>
    <row r="6" spans="1:32" s="426" customFormat="1" ht="13.5" customHeight="1" x14ac:dyDescent="0.2">
      <c r="A6" s="425">
        <v>1</v>
      </c>
      <c r="B6" s="430">
        <v>244</v>
      </c>
      <c r="C6" s="430"/>
      <c r="D6" s="430">
        <v>132</v>
      </c>
      <c r="E6" s="430"/>
      <c r="F6" s="430"/>
      <c r="G6" s="430"/>
      <c r="H6" s="430"/>
      <c r="I6" s="430"/>
      <c r="J6" s="430"/>
      <c r="K6" s="430">
        <v>30</v>
      </c>
      <c r="L6" s="430">
        <v>13</v>
      </c>
      <c r="M6" s="430">
        <v>100</v>
      </c>
      <c r="N6" s="430">
        <v>23</v>
      </c>
      <c r="O6" s="430">
        <v>35</v>
      </c>
      <c r="P6" s="430"/>
      <c r="Q6" s="430"/>
      <c r="R6" s="430"/>
      <c r="S6" s="430"/>
      <c r="T6" s="430"/>
      <c r="U6" s="431">
        <v>12</v>
      </c>
      <c r="V6" s="431"/>
      <c r="W6" s="431"/>
      <c r="X6" s="432"/>
      <c r="Y6" s="433"/>
      <c r="Z6" s="432"/>
      <c r="AA6" s="431">
        <v>150</v>
      </c>
      <c r="AB6" s="431"/>
      <c r="AC6" s="430"/>
      <c r="AD6" s="434">
        <f>B6+C6+D6+E6+F6+G6+H6+I6+J6+K6+L6+M6+N6+O6+P6+Q6+R6+S6+T6+U6+V6+W6+X6+Y6+Z6+AA6+AB6+AC6</f>
        <v>739</v>
      </c>
      <c r="AE6" s="432"/>
      <c r="AF6" s="435">
        <f>AD6+AE6</f>
        <v>739</v>
      </c>
    </row>
    <row r="7" spans="1:32" s="426" customFormat="1" ht="13.5" customHeight="1" x14ac:dyDescent="0.2">
      <c r="A7" s="425">
        <v>2</v>
      </c>
      <c r="B7" s="431">
        <v>80</v>
      </c>
      <c r="C7" s="431"/>
      <c r="D7" s="431">
        <v>140</v>
      </c>
      <c r="E7" s="430"/>
      <c r="F7" s="431"/>
      <c r="G7" s="436"/>
      <c r="H7" s="431"/>
      <c r="I7" s="431">
        <v>65</v>
      </c>
      <c r="J7" s="431"/>
      <c r="K7" s="430">
        <v>10</v>
      </c>
      <c r="L7" s="431">
        <v>17</v>
      </c>
      <c r="M7" s="430">
        <v>29</v>
      </c>
      <c r="N7" s="431">
        <v>29</v>
      </c>
      <c r="O7" s="430"/>
      <c r="P7" s="431"/>
      <c r="Q7" s="431"/>
      <c r="R7" s="436"/>
      <c r="S7" s="431"/>
      <c r="T7" s="430"/>
      <c r="U7" s="431"/>
      <c r="V7" s="431"/>
      <c r="W7" s="431"/>
      <c r="X7" s="432"/>
      <c r="Y7" s="433"/>
      <c r="Z7" s="432"/>
      <c r="AA7" s="431">
        <v>40</v>
      </c>
      <c r="AB7" s="431"/>
      <c r="AC7" s="430"/>
      <c r="AD7" s="434">
        <f>B7+C7+D7+E7+F7+G7+H7+I7+J7+K7+L7+M7+N7+O7+P7+Q7+R7+S7+T7+U7+V7+W7+X7+Y7+Z7+AA7+AB7+AC7</f>
        <v>410</v>
      </c>
      <c r="AE7" s="432"/>
      <c r="AF7" s="435">
        <f>AD7+AE7</f>
        <v>410</v>
      </c>
    </row>
    <row r="8" spans="1:32" s="426" customFormat="1" ht="13.5" customHeight="1" x14ac:dyDescent="0.2">
      <c r="A8" s="425">
        <v>3</v>
      </c>
      <c r="B8" s="431"/>
      <c r="C8" s="431"/>
      <c r="D8" s="431"/>
      <c r="E8" s="430"/>
      <c r="F8" s="431"/>
      <c r="G8" s="436"/>
      <c r="H8" s="431"/>
      <c r="I8" s="431"/>
      <c r="J8" s="431"/>
      <c r="K8" s="430"/>
      <c r="L8" s="431"/>
      <c r="M8" s="430"/>
      <c r="N8" s="431"/>
      <c r="O8" s="430"/>
      <c r="P8" s="431"/>
      <c r="Q8" s="431"/>
      <c r="R8" s="436"/>
      <c r="S8" s="431"/>
      <c r="T8" s="430"/>
      <c r="U8" s="431"/>
      <c r="V8" s="431"/>
      <c r="W8" s="431"/>
      <c r="X8" s="432"/>
      <c r="Y8" s="433"/>
      <c r="Z8" s="432"/>
      <c r="AA8" s="431"/>
      <c r="AB8" s="431"/>
      <c r="AC8" s="430"/>
      <c r="AD8" s="434">
        <f>B8+C8+D8+E8+F8+G8+H8+I8+J8+K8+L8+M8+N8+O8+P8+Q8+R8+S8+T8+U8+V8+W8+X8+Y8+Z8+AA8+AB8+AC8</f>
        <v>0</v>
      </c>
      <c r="AE8" s="432"/>
      <c r="AF8" s="435">
        <f>AD8+AE8</f>
        <v>0</v>
      </c>
    </row>
    <row r="9" spans="1:32" s="426" customFormat="1" ht="13.5" customHeight="1" x14ac:dyDescent="0.2">
      <c r="A9" s="425">
        <v>4</v>
      </c>
      <c r="B9" s="431"/>
      <c r="C9" s="431"/>
      <c r="D9" s="431"/>
      <c r="E9" s="430"/>
      <c r="F9" s="431"/>
      <c r="G9" s="436"/>
      <c r="H9" s="431"/>
      <c r="I9" s="431"/>
      <c r="J9" s="431"/>
      <c r="K9" s="430"/>
      <c r="L9" s="431"/>
      <c r="M9" s="430"/>
      <c r="N9" s="431"/>
      <c r="O9" s="430"/>
      <c r="P9" s="431"/>
      <c r="Q9" s="431"/>
      <c r="R9" s="436"/>
      <c r="S9" s="431"/>
      <c r="T9" s="430"/>
      <c r="U9" s="431"/>
      <c r="V9" s="431"/>
      <c r="W9" s="431"/>
      <c r="X9" s="432"/>
      <c r="Y9" s="433"/>
      <c r="Z9" s="432"/>
      <c r="AA9" s="431"/>
      <c r="AB9" s="431"/>
      <c r="AC9" s="430"/>
      <c r="AD9" s="434">
        <f>B9+C9+D9+E9+F9+G9+H9+I9+J9+K9+L9+M9+N9+O9+P9+Q9+R9+S9+T9+U9+V9+W9+X9+Y9+Z9+AA9+AB9+AC9</f>
        <v>0</v>
      </c>
      <c r="AE9" s="432"/>
      <c r="AF9" s="435">
        <f>AD9+AE9</f>
        <v>0</v>
      </c>
    </row>
    <row r="10" spans="1:32" s="426" customFormat="1" ht="20.25" customHeight="1" x14ac:dyDescent="0.2">
      <c r="A10" s="828" t="s">
        <v>523</v>
      </c>
      <c r="B10" s="427">
        <f t="shared" ref="B10:AF10" si="1">B11</f>
        <v>50</v>
      </c>
      <c r="C10" s="427">
        <f t="shared" si="1"/>
        <v>0</v>
      </c>
      <c r="D10" s="427">
        <f t="shared" si="1"/>
        <v>0</v>
      </c>
      <c r="E10" s="427">
        <f t="shared" si="1"/>
        <v>0</v>
      </c>
      <c r="F10" s="427">
        <f t="shared" si="1"/>
        <v>0</v>
      </c>
      <c r="G10" s="427">
        <f t="shared" si="1"/>
        <v>0</v>
      </c>
      <c r="H10" s="427">
        <f t="shared" si="1"/>
        <v>0</v>
      </c>
      <c r="I10" s="427">
        <f t="shared" si="1"/>
        <v>5</v>
      </c>
      <c r="J10" s="427">
        <f t="shared" si="1"/>
        <v>0</v>
      </c>
      <c r="K10" s="427">
        <f t="shared" si="1"/>
        <v>0</v>
      </c>
      <c r="L10" s="427">
        <f t="shared" si="1"/>
        <v>0</v>
      </c>
      <c r="M10" s="427">
        <f t="shared" si="1"/>
        <v>0</v>
      </c>
      <c r="N10" s="427">
        <f t="shared" si="1"/>
        <v>9</v>
      </c>
      <c r="O10" s="427">
        <f t="shared" si="1"/>
        <v>0</v>
      </c>
      <c r="P10" s="427">
        <f t="shared" si="1"/>
        <v>0</v>
      </c>
      <c r="Q10" s="427">
        <f t="shared" si="1"/>
        <v>0</v>
      </c>
      <c r="R10" s="427">
        <f t="shared" si="1"/>
        <v>0</v>
      </c>
      <c r="S10" s="427">
        <f t="shared" si="1"/>
        <v>0</v>
      </c>
      <c r="T10" s="427">
        <f t="shared" si="1"/>
        <v>0</v>
      </c>
      <c r="U10" s="427">
        <f t="shared" si="1"/>
        <v>0</v>
      </c>
      <c r="V10" s="427">
        <f t="shared" si="1"/>
        <v>0</v>
      </c>
      <c r="W10" s="427">
        <f t="shared" si="1"/>
        <v>0</v>
      </c>
      <c r="X10" s="427">
        <f t="shared" si="1"/>
        <v>0</v>
      </c>
      <c r="Y10" s="428">
        <f t="shared" si="1"/>
        <v>0</v>
      </c>
      <c r="Z10" s="427">
        <f t="shared" si="1"/>
        <v>0</v>
      </c>
      <c r="AA10" s="427">
        <f t="shared" si="1"/>
        <v>0</v>
      </c>
      <c r="AB10" s="427">
        <f t="shared" si="1"/>
        <v>0</v>
      </c>
      <c r="AC10" s="427">
        <f t="shared" si="1"/>
        <v>0</v>
      </c>
      <c r="AD10" s="427">
        <f t="shared" si="1"/>
        <v>64</v>
      </c>
      <c r="AE10" s="427">
        <f t="shared" si="1"/>
        <v>0</v>
      </c>
      <c r="AF10" s="427">
        <f t="shared" si="1"/>
        <v>64</v>
      </c>
    </row>
    <row r="11" spans="1:32" s="426" customFormat="1" ht="15" customHeight="1" x14ac:dyDescent="0.2">
      <c r="A11" s="425">
        <v>5</v>
      </c>
      <c r="B11" s="431">
        <v>50</v>
      </c>
      <c r="C11" s="431"/>
      <c r="D11" s="431"/>
      <c r="E11" s="431"/>
      <c r="F11" s="431"/>
      <c r="G11" s="431"/>
      <c r="H11" s="431"/>
      <c r="I11" s="431">
        <v>5</v>
      </c>
      <c r="J11" s="431"/>
      <c r="K11" s="431"/>
      <c r="L11" s="431"/>
      <c r="M11" s="430"/>
      <c r="N11" s="431">
        <v>9</v>
      </c>
      <c r="O11" s="431"/>
      <c r="P11" s="431"/>
      <c r="Q11" s="431"/>
      <c r="R11" s="431"/>
      <c r="S11" s="431"/>
      <c r="T11" s="430"/>
      <c r="U11" s="431"/>
      <c r="V11" s="431"/>
      <c r="W11" s="431"/>
      <c r="X11" s="432"/>
      <c r="Y11" s="433"/>
      <c r="Z11" s="432"/>
      <c r="AA11" s="431"/>
      <c r="AB11" s="431"/>
      <c r="AC11" s="430"/>
      <c r="AD11" s="434">
        <f>B11+C11+D11+E11+F11+G11+H11+I11+J11+K11+L11+M11+N11+O11+P11+Q11+R11+S11+T11+U11+V11+W11+X11+Y11+Z11+AA11+AB11+AC11</f>
        <v>64</v>
      </c>
      <c r="AE11" s="432"/>
      <c r="AF11" s="434">
        <f>AD11+AE11</f>
        <v>64</v>
      </c>
    </row>
    <row r="12" spans="1:32" s="426" customFormat="1" ht="20.25" customHeight="1" x14ac:dyDescent="0.2">
      <c r="A12" s="828" t="s">
        <v>524</v>
      </c>
      <c r="B12" s="427">
        <f>B13+B14</f>
        <v>40</v>
      </c>
      <c r="C12" s="427">
        <f t="shared" ref="C12:AF12" si="2">C13+C14</f>
        <v>0</v>
      </c>
      <c r="D12" s="427">
        <f t="shared" si="2"/>
        <v>0</v>
      </c>
      <c r="E12" s="427">
        <f t="shared" si="2"/>
        <v>0</v>
      </c>
      <c r="F12" s="427">
        <f t="shared" si="2"/>
        <v>0</v>
      </c>
      <c r="G12" s="427">
        <f t="shared" si="2"/>
        <v>0</v>
      </c>
      <c r="H12" s="427">
        <f t="shared" si="2"/>
        <v>0</v>
      </c>
      <c r="I12" s="427">
        <f t="shared" si="2"/>
        <v>15</v>
      </c>
      <c r="J12" s="427">
        <f t="shared" si="2"/>
        <v>0</v>
      </c>
      <c r="K12" s="427">
        <f t="shared" si="2"/>
        <v>0</v>
      </c>
      <c r="L12" s="427">
        <f t="shared" si="2"/>
        <v>21</v>
      </c>
      <c r="M12" s="427">
        <f t="shared" si="2"/>
        <v>0</v>
      </c>
      <c r="N12" s="427">
        <f t="shared" si="2"/>
        <v>0</v>
      </c>
      <c r="O12" s="427">
        <f t="shared" si="2"/>
        <v>0</v>
      </c>
      <c r="P12" s="427">
        <f t="shared" si="2"/>
        <v>0</v>
      </c>
      <c r="Q12" s="427">
        <f t="shared" si="2"/>
        <v>0</v>
      </c>
      <c r="R12" s="427">
        <f t="shared" si="2"/>
        <v>0</v>
      </c>
      <c r="S12" s="427">
        <f t="shared" si="2"/>
        <v>0</v>
      </c>
      <c r="T12" s="427">
        <f t="shared" si="2"/>
        <v>0</v>
      </c>
      <c r="U12" s="427">
        <f t="shared" si="2"/>
        <v>0</v>
      </c>
      <c r="V12" s="427">
        <f t="shared" si="2"/>
        <v>0</v>
      </c>
      <c r="W12" s="427">
        <f t="shared" si="2"/>
        <v>0</v>
      </c>
      <c r="X12" s="427">
        <f t="shared" si="2"/>
        <v>0</v>
      </c>
      <c r="Y12" s="428">
        <f t="shared" si="2"/>
        <v>0</v>
      </c>
      <c r="Z12" s="427">
        <f t="shared" si="2"/>
        <v>0</v>
      </c>
      <c r="AA12" s="427">
        <f t="shared" si="2"/>
        <v>0</v>
      </c>
      <c r="AB12" s="427">
        <f t="shared" si="2"/>
        <v>0</v>
      </c>
      <c r="AC12" s="427">
        <f t="shared" si="2"/>
        <v>0</v>
      </c>
      <c r="AD12" s="427">
        <f t="shared" si="2"/>
        <v>76</v>
      </c>
      <c r="AE12" s="427">
        <f t="shared" si="2"/>
        <v>0</v>
      </c>
      <c r="AF12" s="427">
        <f t="shared" si="2"/>
        <v>76</v>
      </c>
    </row>
    <row r="13" spans="1:32" s="426" customFormat="1" ht="12.75" customHeight="1" x14ac:dyDescent="0.2">
      <c r="A13" s="425">
        <v>6</v>
      </c>
      <c r="B13" s="431">
        <v>40</v>
      </c>
      <c r="C13" s="431"/>
      <c r="D13" s="431"/>
      <c r="E13" s="430"/>
      <c r="F13" s="431"/>
      <c r="G13" s="431"/>
      <c r="H13" s="431"/>
      <c r="I13" s="431">
        <v>15</v>
      </c>
      <c r="J13" s="431"/>
      <c r="K13" s="431"/>
      <c r="L13" s="431">
        <v>11</v>
      </c>
      <c r="M13" s="430"/>
      <c r="N13" s="431"/>
      <c r="O13" s="431"/>
      <c r="P13" s="431"/>
      <c r="Q13" s="431"/>
      <c r="R13" s="431"/>
      <c r="S13" s="431"/>
      <c r="T13" s="430"/>
      <c r="U13" s="431"/>
      <c r="V13" s="431"/>
      <c r="W13" s="431"/>
      <c r="X13" s="432"/>
      <c r="Y13" s="433"/>
      <c r="Z13" s="432"/>
      <c r="AA13" s="431"/>
      <c r="AB13" s="431"/>
      <c r="AC13" s="430"/>
      <c r="AD13" s="434">
        <f>B13+C13+D13+E13+F13+G13+H13+I13+J13+K13+L13+M13+N13+O13+P13+Q13+R13+S13+T13+U13+V13+W13+X13+Y13+Z13+AA13+AB13+AC13</f>
        <v>66</v>
      </c>
      <c r="AE13" s="432"/>
      <c r="AF13" s="434">
        <f>AD13+AE13</f>
        <v>66</v>
      </c>
    </row>
    <row r="14" spans="1:32" s="426" customFormat="1" ht="18.75" customHeight="1" x14ac:dyDescent="0.2">
      <c r="A14" s="425">
        <v>7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>
        <v>10</v>
      </c>
      <c r="M14" s="430"/>
      <c r="N14" s="431"/>
      <c r="O14" s="431"/>
      <c r="P14" s="431"/>
      <c r="Q14" s="431"/>
      <c r="R14" s="431"/>
      <c r="S14" s="431"/>
      <c r="T14" s="430"/>
      <c r="U14" s="431"/>
      <c r="V14" s="431"/>
      <c r="W14" s="431"/>
      <c r="X14" s="432"/>
      <c r="Y14" s="433"/>
      <c r="Z14" s="432"/>
      <c r="AA14" s="431"/>
      <c r="AB14" s="431"/>
      <c r="AC14" s="430"/>
      <c r="AD14" s="434">
        <f>B14+C14+D14+E14+F14+G14+H14+I14+J14+K14+L14+M14+N14+O14+P14+Q14+R14+S14+T14+U14+V14+W14+X14+Y14+Z14+AA14+AB14+AC14</f>
        <v>10</v>
      </c>
      <c r="AE14" s="432"/>
      <c r="AF14" s="434">
        <f>AD14+AE14</f>
        <v>10</v>
      </c>
    </row>
    <row r="15" spans="1:32" s="426" customFormat="1" ht="37.5" customHeight="1" x14ac:dyDescent="0.2">
      <c r="A15" s="828" t="s">
        <v>525</v>
      </c>
      <c r="B15" s="427">
        <f>B16</f>
        <v>0</v>
      </c>
      <c r="C15" s="427">
        <f t="shared" ref="C15:AF15" si="3">C16</f>
        <v>0</v>
      </c>
      <c r="D15" s="427">
        <f t="shared" si="3"/>
        <v>0</v>
      </c>
      <c r="E15" s="427">
        <f t="shared" si="3"/>
        <v>0</v>
      </c>
      <c r="F15" s="427">
        <f t="shared" si="3"/>
        <v>0</v>
      </c>
      <c r="G15" s="427">
        <f t="shared" si="3"/>
        <v>0</v>
      </c>
      <c r="H15" s="427">
        <f t="shared" si="3"/>
        <v>0</v>
      </c>
      <c r="I15" s="427">
        <f t="shared" si="3"/>
        <v>4</v>
      </c>
      <c r="J15" s="427">
        <f t="shared" si="3"/>
        <v>0</v>
      </c>
      <c r="K15" s="427">
        <f t="shared" si="3"/>
        <v>0</v>
      </c>
      <c r="L15" s="427">
        <f t="shared" si="3"/>
        <v>0</v>
      </c>
      <c r="M15" s="427">
        <f t="shared" si="3"/>
        <v>0</v>
      </c>
      <c r="N15" s="427">
        <f t="shared" si="3"/>
        <v>0</v>
      </c>
      <c r="O15" s="427">
        <f t="shared" si="3"/>
        <v>0</v>
      </c>
      <c r="P15" s="427">
        <f t="shared" si="3"/>
        <v>0</v>
      </c>
      <c r="Q15" s="427">
        <f t="shared" si="3"/>
        <v>0</v>
      </c>
      <c r="R15" s="427">
        <f t="shared" si="3"/>
        <v>0</v>
      </c>
      <c r="S15" s="427">
        <f t="shared" si="3"/>
        <v>0</v>
      </c>
      <c r="T15" s="427">
        <f t="shared" si="3"/>
        <v>0</v>
      </c>
      <c r="U15" s="427">
        <f t="shared" si="3"/>
        <v>0</v>
      </c>
      <c r="V15" s="427">
        <f t="shared" si="3"/>
        <v>0</v>
      </c>
      <c r="W15" s="427">
        <f t="shared" si="3"/>
        <v>0</v>
      </c>
      <c r="X15" s="427">
        <f t="shared" si="3"/>
        <v>0</v>
      </c>
      <c r="Y15" s="428">
        <f t="shared" si="3"/>
        <v>0</v>
      </c>
      <c r="Z15" s="427">
        <f t="shared" si="3"/>
        <v>0</v>
      </c>
      <c r="AA15" s="427">
        <f t="shared" si="3"/>
        <v>0</v>
      </c>
      <c r="AB15" s="427">
        <f t="shared" si="3"/>
        <v>0</v>
      </c>
      <c r="AC15" s="427">
        <f t="shared" si="3"/>
        <v>0</v>
      </c>
      <c r="AD15" s="427">
        <f t="shared" si="3"/>
        <v>4</v>
      </c>
      <c r="AE15" s="427">
        <f t="shared" si="3"/>
        <v>0</v>
      </c>
      <c r="AF15" s="427">
        <f t="shared" si="3"/>
        <v>4</v>
      </c>
    </row>
    <row r="16" spans="1:32" s="422" customFormat="1" ht="14.25" customHeight="1" x14ac:dyDescent="0.2">
      <c r="A16" s="425">
        <v>8</v>
      </c>
      <c r="B16" s="431"/>
      <c r="C16" s="431"/>
      <c r="D16" s="431"/>
      <c r="E16" s="431"/>
      <c r="F16" s="431"/>
      <c r="G16" s="431"/>
      <c r="H16" s="431"/>
      <c r="I16" s="431">
        <v>4</v>
      </c>
      <c r="J16" s="431"/>
      <c r="K16" s="431"/>
      <c r="L16" s="431"/>
      <c r="M16" s="430"/>
      <c r="N16" s="431"/>
      <c r="O16" s="431"/>
      <c r="P16" s="431"/>
      <c r="Q16" s="431"/>
      <c r="R16" s="431"/>
      <c r="S16" s="431"/>
      <c r="T16" s="430"/>
      <c r="U16" s="431"/>
      <c r="V16" s="431"/>
      <c r="W16" s="430"/>
      <c r="X16" s="437"/>
      <c r="Y16" s="438"/>
      <c r="Z16" s="437"/>
      <c r="AA16" s="431"/>
      <c r="AB16" s="431"/>
      <c r="AC16" s="430"/>
      <c r="AD16" s="434">
        <f>B16+C16+D16+E16+F16+G16+H16+I16+J16+K16+L16+M16+N16+O16+P16+Q16+R16+S16+T16+U16+V16+W16+X16+Y16+Z16+AA16+AB16+AC16</f>
        <v>4</v>
      </c>
      <c r="AE16" s="437"/>
      <c r="AF16" s="430">
        <f>AD16+AE16</f>
        <v>4</v>
      </c>
    </row>
    <row r="17" spans="1:32" s="426" customFormat="1" ht="18" customHeight="1" x14ac:dyDescent="0.2">
      <c r="A17" s="828" t="s">
        <v>526</v>
      </c>
      <c r="B17" s="427">
        <f t="shared" ref="B17:AF17" si="4">B18</f>
        <v>0</v>
      </c>
      <c r="C17" s="427">
        <f t="shared" si="4"/>
        <v>0</v>
      </c>
      <c r="D17" s="427">
        <f t="shared" si="4"/>
        <v>0</v>
      </c>
      <c r="E17" s="427">
        <f t="shared" si="4"/>
        <v>0</v>
      </c>
      <c r="F17" s="427">
        <f t="shared" si="4"/>
        <v>0</v>
      </c>
      <c r="G17" s="427">
        <f t="shared" si="4"/>
        <v>52</v>
      </c>
      <c r="H17" s="427">
        <f t="shared" si="4"/>
        <v>0</v>
      </c>
      <c r="I17" s="427">
        <f t="shared" si="4"/>
        <v>0</v>
      </c>
      <c r="J17" s="427">
        <f t="shared" si="4"/>
        <v>0</v>
      </c>
      <c r="K17" s="427">
        <f t="shared" si="4"/>
        <v>0</v>
      </c>
      <c r="L17" s="427">
        <f t="shared" si="4"/>
        <v>0</v>
      </c>
      <c r="M17" s="427">
        <f t="shared" si="4"/>
        <v>0</v>
      </c>
      <c r="N17" s="427">
        <f t="shared" si="4"/>
        <v>0</v>
      </c>
      <c r="O17" s="427">
        <f t="shared" si="4"/>
        <v>0</v>
      </c>
      <c r="P17" s="427">
        <f t="shared" si="4"/>
        <v>0</v>
      </c>
      <c r="Q17" s="427">
        <f t="shared" si="4"/>
        <v>0</v>
      </c>
      <c r="R17" s="427">
        <f t="shared" si="4"/>
        <v>0</v>
      </c>
      <c r="S17" s="427">
        <f t="shared" si="4"/>
        <v>0</v>
      </c>
      <c r="T17" s="427">
        <f t="shared" si="4"/>
        <v>0</v>
      </c>
      <c r="U17" s="427">
        <f t="shared" si="4"/>
        <v>0</v>
      </c>
      <c r="V17" s="427">
        <f t="shared" si="4"/>
        <v>0</v>
      </c>
      <c r="W17" s="427">
        <f t="shared" si="4"/>
        <v>0</v>
      </c>
      <c r="X17" s="427">
        <f t="shared" si="4"/>
        <v>0</v>
      </c>
      <c r="Y17" s="428">
        <f t="shared" si="4"/>
        <v>0</v>
      </c>
      <c r="Z17" s="427">
        <f t="shared" si="4"/>
        <v>0</v>
      </c>
      <c r="AA17" s="427">
        <f t="shared" si="4"/>
        <v>0</v>
      </c>
      <c r="AB17" s="427">
        <f t="shared" si="4"/>
        <v>0</v>
      </c>
      <c r="AC17" s="427">
        <f t="shared" si="4"/>
        <v>0</v>
      </c>
      <c r="AD17" s="427">
        <f t="shared" si="4"/>
        <v>52</v>
      </c>
      <c r="AE17" s="427">
        <f t="shared" si="4"/>
        <v>0</v>
      </c>
      <c r="AF17" s="427">
        <f t="shared" si="4"/>
        <v>52</v>
      </c>
    </row>
    <row r="18" spans="1:32" s="426" customFormat="1" ht="15.75" customHeight="1" x14ac:dyDescent="0.2">
      <c r="A18" s="425">
        <v>9</v>
      </c>
      <c r="B18" s="431"/>
      <c r="C18" s="431"/>
      <c r="D18" s="431"/>
      <c r="E18" s="431"/>
      <c r="F18" s="431"/>
      <c r="G18" s="431">
        <v>52</v>
      </c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0"/>
      <c r="U18" s="431"/>
      <c r="V18" s="431"/>
      <c r="W18" s="431"/>
      <c r="X18" s="432"/>
      <c r="Y18" s="433"/>
      <c r="Z18" s="432"/>
      <c r="AA18" s="431"/>
      <c r="AB18" s="431"/>
      <c r="AC18" s="430"/>
      <c r="AD18" s="434">
        <f>B18+C18+D18+E18+F18+G18+H18+I18+J18+K18+L18+M18+N18+O18+P18+Q18+R18+S18+T18+U18+V18+W18+X18+Y18+Z18+AA18+AB18+AC18</f>
        <v>52</v>
      </c>
      <c r="AE18" s="432"/>
      <c r="AF18" s="434">
        <f>AD18+AE18</f>
        <v>52</v>
      </c>
    </row>
    <row r="19" spans="1:32" s="426" customFormat="1" ht="17.25" customHeight="1" x14ac:dyDescent="0.2">
      <c r="A19" s="828" t="s">
        <v>527</v>
      </c>
      <c r="B19" s="427">
        <f t="shared" ref="B19:AF19" si="5">B20+B21</f>
        <v>0</v>
      </c>
      <c r="C19" s="427">
        <f t="shared" si="5"/>
        <v>0</v>
      </c>
      <c r="D19" s="427">
        <f t="shared" si="5"/>
        <v>0</v>
      </c>
      <c r="E19" s="427">
        <f t="shared" si="5"/>
        <v>0</v>
      </c>
      <c r="F19" s="427">
        <f t="shared" si="5"/>
        <v>0</v>
      </c>
      <c r="G19" s="427">
        <f t="shared" si="5"/>
        <v>0</v>
      </c>
      <c r="H19" s="427">
        <f t="shared" si="5"/>
        <v>0</v>
      </c>
      <c r="I19" s="427">
        <f t="shared" si="5"/>
        <v>0</v>
      </c>
      <c r="J19" s="427">
        <f t="shared" si="5"/>
        <v>0</v>
      </c>
      <c r="K19" s="427">
        <f t="shared" si="5"/>
        <v>0</v>
      </c>
      <c r="L19" s="427">
        <f t="shared" si="5"/>
        <v>0</v>
      </c>
      <c r="M19" s="427">
        <f t="shared" si="5"/>
        <v>125</v>
      </c>
      <c r="N19" s="427">
        <f t="shared" si="5"/>
        <v>0</v>
      </c>
      <c r="O19" s="427">
        <f t="shared" si="5"/>
        <v>0</v>
      </c>
      <c r="P19" s="427">
        <f t="shared" si="5"/>
        <v>0</v>
      </c>
      <c r="Q19" s="427">
        <f t="shared" si="5"/>
        <v>0</v>
      </c>
      <c r="R19" s="427">
        <f t="shared" si="5"/>
        <v>27</v>
      </c>
      <c r="S19" s="427">
        <f t="shared" si="5"/>
        <v>0</v>
      </c>
      <c r="T19" s="427">
        <f t="shared" si="5"/>
        <v>0</v>
      </c>
      <c r="U19" s="427">
        <f t="shared" si="5"/>
        <v>0</v>
      </c>
      <c r="V19" s="427">
        <f t="shared" si="5"/>
        <v>0</v>
      </c>
      <c r="W19" s="427">
        <f t="shared" si="5"/>
        <v>0</v>
      </c>
      <c r="X19" s="427">
        <f t="shared" si="5"/>
        <v>0</v>
      </c>
      <c r="Y19" s="428">
        <f t="shared" si="5"/>
        <v>0</v>
      </c>
      <c r="Z19" s="427">
        <f t="shared" si="5"/>
        <v>0</v>
      </c>
      <c r="AA19" s="427">
        <f t="shared" si="5"/>
        <v>0</v>
      </c>
      <c r="AB19" s="427">
        <f t="shared" si="5"/>
        <v>0</v>
      </c>
      <c r="AC19" s="427">
        <f t="shared" si="5"/>
        <v>0</v>
      </c>
      <c r="AD19" s="427">
        <f t="shared" si="5"/>
        <v>152</v>
      </c>
      <c r="AE19" s="427">
        <f t="shared" si="5"/>
        <v>0</v>
      </c>
      <c r="AF19" s="427">
        <f t="shared" si="5"/>
        <v>152</v>
      </c>
    </row>
    <row r="20" spans="1:32" s="426" customFormat="1" ht="14.25" customHeight="1" x14ac:dyDescent="0.2">
      <c r="A20" s="425">
        <v>10</v>
      </c>
      <c r="B20" s="431"/>
      <c r="C20" s="431"/>
      <c r="D20" s="431"/>
      <c r="E20" s="431"/>
      <c r="F20" s="431"/>
      <c r="G20" s="436"/>
      <c r="H20" s="431"/>
      <c r="I20" s="431"/>
      <c r="J20" s="431"/>
      <c r="K20" s="436"/>
      <c r="L20" s="431"/>
      <c r="M20" s="431">
        <v>90</v>
      </c>
      <c r="N20" s="436"/>
      <c r="O20" s="436"/>
      <c r="P20" s="431"/>
      <c r="Q20" s="430"/>
      <c r="R20" s="431">
        <v>27</v>
      </c>
      <c r="S20" s="431"/>
      <c r="T20" s="430"/>
      <c r="U20" s="431"/>
      <c r="V20" s="431"/>
      <c r="W20" s="431"/>
      <c r="X20" s="432"/>
      <c r="Y20" s="433"/>
      <c r="Z20" s="432"/>
      <c r="AA20" s="431"/>
      <c r="AB20" s="431"/>
      <c r="AC20" s="430"/>
      <c r="AD20" s="434">
        <f>B20+C20+D20+E20+F20+G20+H20+I20+J20+K20+L20+M20+N20+O20+P20+Q20+R20+S20+T20+U20+V20+W20+X20+Y20+Z20+AA20+AB20+AC20</f>
        <v>117</v>
      </c>
      <c r="AE20" s="432"/>
      <c r="AF20" s="434">
        <f>AD20+AE20</f>
        <v>117</v>
      </c>
    </row>
    <row r="21" spans="1:32" s="426" customFormat="1" ht="14.25" customHeight="1" x14ac:dyDescent="0.2">
      <c r="A21" s="425">
        <v>11</v>
      </c>
      <c r="B21" s="439"/>
      <c r="C21" s="439"/>
      <c r="D21" s="439"/>
      <c r="E21" s="439"/>
      <c r="F21" s="439"/>
      <c r="G21" s="440"/>
      <c r="H21" s="439"/>
      <c r="I21" s="439"/>
      <c r="J21" s="439"/>
      <c r="K21" s="440"/>
      <c r="L21" s="439"/>
      <c r="M21" s="431">
        <v>35</v>
      </c>
      <c r="N21" s="440"/>
      <c r="O21" s="440"/>
      <c r="P21" s="439"/>
      <c r="Q21" s="430"/>
      <c r="R21" s="440"/>
      <c r="S21" s="439"/>
      <c r="T21" s="430"/>
      <c r="U21" s="431"/>
      <c r="V21" s="431"/>
      <c r="W21" s="431"/>
      <c r="X21" s="432"/>
      <c r="Y21" s="433"/>
      <c r="Z21" s="432"/>
      <c r="AA21" s="431"/>
      <c r="AB21" s="431"/>
      <c r="AC21" s="430"/>
      <c r="AD21" s="434">
        <f>B21+C21+D21+E21+F21+G21+H21+I21+J21+K21+L21+M21+N21+O21+P21+Q21+R21+S21+T21+U21+V21+W21+X21+Y21+Z21+AA21+AB21+AC21</f>
        <v>35</v>
      </c>
      <c r="AE21" s="432"/>
      <c r="AF21" s="434">
        <f>AD21+AE21</f>
        <v>35</v>
      </c>
    </row>
    <row r="22" spans="1:32" s="422" customFormat="1" ht="21" customHeight="1" x14ac:dyDescent="0.2">
      <c r="A22" s="828" t="s">
        <v>528</v>
      </c>
      <c r="B22" s="427">
        <f>SUM(B23:B28)</f>
        <v>310</v>
      </c>
      <c r="C22" s="427">
        <f t="shared" ref="C22:AF22" si="6">SUM(C23:C28)</f>
        <v>215</v>
      </c>
      <c r="D22" s="427">
        <f t="shared" si="6"/>
        <v>0</v>
      </c>
      <c r="E22" s="427">
        <f t="shared" si="6"/>
        <v>0</v>
      </c>
      <c r="F22" s="427">
        <f t="shared" si="6"/>
        <v>0</v>
      </c>
      <c r="G22" s="427">
        <f t="shared" si="6"/>
        <v>0</v>
      </c>
      <c r="H22" s="427">
        <f t="shared" si="6"/>
        <v>0</v>
      </c>
      <c r="I22" s="427">
        <f t="shared" si="6"/>
        <v>133</v>
      </c>
      <c r="J22" s="427">
        <f t="shared" si="6"/>
        <v>20</v>
      </c>
      <c r="K22" s="427">
        <f t="shared" si="6"/>
        <v>0</v>
      </c>
      <c r="L22" s="427">
        <f t="shared" si="6"/>
        <v>0</v>
      </c>
      <c r="M22" s="427">
        <f t="shared" si="6"/>
        <v>0</v>
      </c>
      <c r="N22" s="427">
        <f t="shared" si="6"/>
        <v>120</v>
      </c>
      <c r="O22" s="427">
        <f t="shared" si="6"/>
        <v>0</v>
      </c>
      <c r="P22" s="427">
        <f t="shared" si="6"/>
        <v>15</v>
      </c>
      <c r="Q22" s="427">
        <f t="shared" si="6"/>
        <v>0</v>
      </c>
      <c r="R22" s="427">
        <f t="shared" si="6"/>
        <v>158</v>
      </c>
      <c r="S22" s="427">
        <f t="shared" si="6"/>
        <v>23</v>
      </c>
      <c r="T22" s="427">
        <f t="shared" si="6"/>
        <v>0</v>
      </c>
      <c r="U22" s="427">
        <f t="shared" si="6"/>
        <v>0</v>
      </c>
      <c r="V22" s="427">
        <f t="shared" si="6"/>
        <v>0</v>
      </c>
      <c r="W22" s="427">
        <f t="shared" si="6"/>
        <v>0</v>
      </c>
      <c r="X22" s="427">
        <f t="shared" si="6"/>
        <v>0</v>
      </c>
      <c r="Y22" s="428">
        <f t="shared" si="6"/>
        <v>0</v>
      </c>
      <c r="Z22" s="427">
        <f t="shared" si="6"/>
        <v>0</v>
      </c>
      <c r="AA22" s="427">
        <f t="shared" si="6"/>
        <v>0</v>
      </c>
      <c r="AB22" s="427">
        <f t="shared" si="6"/>
        <v>0</v>
      </c>
      <c r="AC22" s="427">
        <f t="shared" si="6"/>
        <v>0</v>
      </c>
      <c r="AD22" s="427">
        <f t="shared" si="6"/>
        <v>994</v>
      </c>
      <c r="AE22" s="427">
        <f t="shared" si="6"/>
        <v>0</v>
      </c>
      <c r="AF22" s="427">
        <f t="shared" si="6"/>
        <v>994</v>
      </c>
    </row>
    <row r="23" spans="1:32" s="426" customFormat="1" ht="14.25" customHeight="1" x14ac:dyDescent="0.2">
      <c r="A23" s="425">
        <v>12</v>
      </c>
      <c r="B23" s="430">
        <v>278</v>
      </c>
      <c r="C23" s="430">
        <v>203</v>
      </c>
      <c r="D23" s="430"/>
      <c r="E23" s="430"/>
      <c r="F23" s="430"/>
      <c r="G23" s="430"/>
      <c r="H23" s="430"/>
      <c r="I23" s="430">
        <v>83</v>
      </c>
      <c r="J23" s="441">
        <v>4</v>
      </c>
      <c r="K23" s="430"/>
      <c r="L23" s="430"/>
      <c r="M23" s="431"/>
      <c r="N23" s="430">
        <v>104</v>
      </c>
      <c r="O23" s="430"/>
      <c r="P23" s="430">
        <v>15</v>
      </c>
      <c r="Q23" s="430"/>
      <c r="R23" s="430">
        <v>140</v>
      </c>
      <c r="S23" s="431">
        <v>2</v>
      </c>
      <c r="T23" s="431"/>
      <c r="U23" s="431"/>
      <c r="V23" s="431"/>
      <c r="W23" s="431"/>
      <c r="X23" s="432"/>
      <c r="Y23" s="433"/>
      <c r="Z23" s="432"/>
      <c r="AA23" s="431"/>
      <c r="AB23" s="431"/>
      <c r="AC23" s="430"/>
      <c r="AD23" s="434">
        <f t="shared" ref="AD23:AD28" si="7">B23+C23+D23+E23+F23+G23+H23+I23+J23+K23+L23+M23+N23+O23+P23+Q23+R23+S23+T23+U23+V23+W23+X23+Y23+Z23+AA23+AB23+AC23</f>
        <v>829</v>
      </c>
      <c r="AE23" s="432"/>
      <c r="AF23" s="434">
        <f t="shared" ref="AF23:AF28" si="8">AD23+AE23</f>
        <v>829</v>
      </c>
    </row>
    <row r="24" spans="1:32" s="426" customFormat="1" ht="14.25" customHeight="1" x14ac:dyDescent="0.2">
      <c r="A24" s="425">
        <v>13</v>
      </c>
      <c r="B24" s="430"/>
      <c r="C24" s="430"/>
      <c r="D24" s="430"/>
      <c r="E24" s="430"/>
      <c r="F24" s="430"/>
      <c r="G24" s="442"/>
      <c r="H24" s="430"/>
      <c r="I24" s="430"/>
      <c r="J24" s="441"/>
      <c r="K24" s="442"/>
      <c r="L24" s="430"/>
      <c r="M24" s="431"/>
      <c r="N24" s="442"/>
      <c r="O24" s="442"/>
      <c r="P24" s="430"/>
      <c r="Q24" s="430"/>
      <c r="R24" s="430"/>
      <c r="S24" s="431"/>
      <c r="T24" s="431"/>
      <c r="U24" s="431"/>
      <c r="V24" s="431"/>
      <c r="W24" s="431"/>
      <c r="X24" s="432"/>
      <c r="Y24" s="433"/>
      <c r="Z24" s="432"/>
      <c r="AA24" s="431"/>
      <c r="AB24" s="431"/>
      <c r="AC24" s="430"/>
      <c r="AD24" s="434">
        <f t="shared" si="7"/>
        <v>0</v>
      </c>
      <c r="AE24" s="432"/>
      <c r="AF24" s="434">
        <f t="shared" si="8"/>
        <v>0</v>
      </c>
    </row>
    <row r="25" spans="1:32" s="426" customFormat="1" ht="14.25" customHeight="1" x14ac:dyDescent="0.2">
      <c r="A25" s="425">
        <v>14</v>
      </c>
      <c r="B25" s="431">
        <v>7</v>
      </c>
      <c r="C25" s="431">
        <v>3</v>
      </c>
      <c r="D25" s="431"/>
      <c r="E25" s="431"/>
      <c r="F25" s="431"/>
      <c r="G25" s="436"/>
      <c r="H25" s="431"/>
      <c r="I25" s="431"/>
      <c r="J25" s="441"/>
      <c r="K25" s="436"/>
      <c r="L25" s="431"/>
      <c r="M25" s="431"/>
      <c r="N25" s="431">
        <v>6</v>
      </c>
      <c r="O25" s="436"/>
      <c r="P25" s="431"/>
      <c r="Q25" s="431"/>
      <c r="R25" s="431">
        <v>10</v>
      </c>
      <c r="S25" s="431"/>
      <c r="T25" s="431"/>
      <c r="U25" s="431"/>
      <c r="V25" s="431"/>
      <c r="W25" s="431"/>
      <c r="X25" s="432"/>
      <c r="Y25" s="433"/>
      <c r="Z25" s="432"/>
      <c r="AA25" s="431"/>
      <c r="AB25" s="431"/>
      <c r="AC25" s="430"/>
      <c r="AD25" s="434">
        <f t="shared" si="7"/>
        <v>26</v>
      </c>
      <c r="AE25" s="432"/>
      <c r="AF25" s="434">
        <f t="shared" si="8"/>
        <v>26</v>
      </c>
    </row>
    <row r="26" spans="1:32" s="426" customFormat="1" ht="12.75" customHeight="1" x14ac:dyDescent="0.2">
      <c r="A26" s="425">
        <v>15</v>
      </c>
      <c r="B26" s="439"/>
      <c r="C26" s="439"/>
      <c r="D26" s="439"/>
      <c r="E26" s="439"/>
      <c r="F26" s="439"/>
      <c r="G26" s="440"/>
      <c r="H26" s="439"/>
      <c r="I26" s="439">
        <v>50</v>
      </c>
      <c r="J26" s="441">
        <v>16</v>
      </c>
      <c r="K26" s="440"/>
      <c r="L26" s="439"/>
      <c r="M26" s="431"/>
      <c r="N26" s="440"/>
      <c r="O26" s="440"/>
      <c r="P26" s="431"/>
      <c r="Q26" s="439"/>
      <c r="R26" s="439"/>
      <c r="S26" s="431"/>
      <c r="T26" s="431"/>
      <c r="U26" s="431"/>
      <c r="V26" s="431"/>
      <c r="W26" s="431"/>
      <c r="X26" s="432"/>
      <c r="Y26" s="433"/>
      <c r="Z26" s="432"/>
      <c r="AA26" s="431"/>
      <c r="AB26" s="431"/>
      <c r="AC26" s="430"/>
      <c r="AD26" s="434">
        <f t="shared" si="7"/>
        <v>66</v>
      </c>
      <c r="AE26" s="432"/>
      <c r="AF26" s="434">
        <f t="shared" si="8"/>
        <v>66</v>
      </c>
    </row>
    <row r="27" spans="1:32" s="426" customFormat="1" ht="14.25" customHeight="1" x14ac:dyDescent="0.2">
      <c r="A27" s="425">
        <v>16</v>
      </c>
      <c r="B27" s="431">
        <v>20</v>
      </c>
      <c r="C27" s="431"/>
      <c r="D27" s="431"/>
      <c r="E27" s="431"/>
      <c r="F27" s="431"/>
      <c r="G27" s="436"/>
      <c r="H27" s="431"/>
      <c r="I27" s="431"/>
      <c r="J27" s="441"/>
      <c r="K27" s="436"/>
      <c r="L27" s="431"/>
      <c r="M27" s="431"/>
      <c r="N27" s="436"/>
      <c r="O27" s="436"/>
      <c r="P27" s="431"/>
      <c r="Q27" s="431"/>
      <c r="R27" s="431">
        <v>8</v>
      </c>
      <c r="S27" s="431">
        <v>21</v>
      </c>
      <c r="T27" s="431"/>
      <c r="U27" s="431"/>
      <c r="V27" s="431"/>
      <c r="W27" s="431"/>
      <c r="X27" s="432"/>
      <c r="Y27" s="433"/>
      <c r="Z27" s="432"/>
      <c r="AA27" s="431"/>
      <c r="AB27" s="431"/>
      <c r="AC27" s="430"/>
      <c r="AD27" s="434">
        <f t="shared" si="7"/>
        <v>49</v>
      </c>
      <c r="AE27" s="432"/>
      <c r="AF27" s="434">
        <f t="shared" si="8"/>
        <v>49</v>
      </c>
    </row>
    <row r="28" spans="1:32" s="426" customFormat="1" ht="14.25" customHeight="1" x14ac:dyDescent="0.2">
      <c r="A28" s="425">
        <v>17</v>
      </c>
      <c r="B28" s="439">
        <v>5</v>
      </c>
      <c r="C28" s="439">
        <v>9</v>
      </c>
      <c r="D28" s="439"/>
      <c r="E28" s="439"/>
      <c r="F28" s="439"/>
      <c r="G28" s="440"/>
      <c r="H28" s="439"/>
      <c r="I28" s="443"/>
      <c r="J28" s="441"/>
      <c r="K28" s="440"/>
      <c r="L28" s="439"/>
      <c r="M28" s="439"/>
      <c r="N28" s="439">
        <v>10</v>
      </c>
      <c r="O28" s="440"/>
      <c r="P28" s="439"/>
      <c r="Q28" s="439"/>
      <c r="R28" s="440"/>
      <c r="S28" s="431"/>
      <c r="T28" s="431"/>
      <c r="U28" s="431"/>
      <c r="V28" s="431"/>
      <c r="W28" s="431"/>
      <c r="X28" s="432"/>
      <c r="Y28" s="433"/>
      <c r="Z28" s="432"/>
      <c r="AA28" s="431"/>
      <c r="AB28" s="431"/>
      <c r="AC28" s="430"/>
      <c r="AD28" s="434">
        <f t="shared" si="7"/>
        <v>24</v>
      </c>
      <c r="AE28" s="432"/>
      <c r="AF28" s="434">
        <f t="shared" si="8"/>
        <v>24</v>
      </c>
    </row>
    <row r="29" spans="1:32" s="422" customFormat="1" ht="18.75" customHeight="1" x14ac:dyDescent="0.2">
      <c r="A29" s="828" t="s">
        <v>529</v>
      </c>
      <c r="B29" s="427">
        <f>SUM(B30:B31)</f>
        <v>155</v>
      </c>
      <c r="C29" s="427">
        <f t="shared" ref="C29:AF29" si="9">SUM(C30:C31)</f>
        <v>0</v>
      </c>
      <c r="D29" s="427">
        <f t="shared" si="9"/>
        <v>620</v>
      </c>
      <c r="E29" s="427">
        <f t="shared" si="9"/>
        <v>0</v>
      </c>
      <c r="F29" s="427">
        <f t="shared" si="9"/>
        <v>0</v>
      </c>
      <c r="G29" s="427">
        <f t="shared" si="9"/>
        <v>0</v>
      </c>
      <c r="H29" s="427">
        <f t="shared" si="9"/>
        <v>0</v>
      </c>
      <c r="I29" s="427">
        <f t="shared" si="9"/>
        <v>205</v>
      </c>
      <c r="J29" s="427">
        <f t="shared" si="9"/>
        <v>80</v>
      </c>
      <c r="K29" s="427">
        <f t="shared" si="9"/>
        <v>0</v>
      </c>
      <c r="L29" s="427">
        <f t="shared" si="9"/>
        <v>0</v>
      </c>
      <c r="M29" s="427">
        <f t="shared" si="9"/>
        <v>0</v>
      </c>
      <c r="N29" s="427">
        <f t="shared" si="9"/>
        <v>0</v>
      </c>
      <c r="O29" s="427">
        <f t="shared" si="9"/>
        <v>80</v>
      </c>
      <c r="P29" s="427">
        <f t="shared" si="9"/>
        <v>0</v>
      </c>
      <c r="Q29" s="427">
        <f t="shared" si="9"/>
        <v>0</v>
      </c>
      <c r="R29" s="427">
        <f t="shared" si="9"/>
        <v>0</v>
      </c>
      <c r="S29" s="427">
        <f t="shared" si="9"/>
        <v>0</v>
      </c>
      <c r="T29" s="427">
        <f t="shared" si="9"/>
        <v>0</v>
      </c>
      <c r="U29" s="427">
        <f t="shared" si="9"/>
        <v>0</v>
      </c>
      <c r="V29" s="427">
        <f t="shared" si="9"/>
        <v>0</v>
      </c>
      <c r="W29" s="427">
        <f t="shared" si="9"/>
        <v>0</v>
      </c>
      <c r="X29" s="427">
        <f t="shared" si="9"/>
        <v>0</v>
      </c>
      <c r="Y29" s="428">
        <f t="shared" si="9"/>
        <v>0</v>
      </c>
      <c r="Z29" s="427">
        <f t="shared" si="9"/>
        <v>0</v>
      </c>
      <c r="AA29" s="427">
        <f t="shared" si="9"/>
        <v>0</v>
      </c>
      <c r="AB29" s="427">
        <f t="shared" si="9"/>
        <v>0</v>
      </c>
      <c r="AC29" s="427">
        <f t="shared" si="9"/>
        <v>0</v>
      </c>
      <c r="AD29" s="427">
        <f t="shared" si="9"/>
        <v>1140</v>
      </c>
      <c r="AE29" s="427">
        <f t="shared" si="9"/>
        <v>0</v>
      </c>
      <c r="AF29" s="427">
        <f t="shared" si="9"/>
        <v>1140</v>
      </c>
    </row>
    <row r="30" spans="1:32" s="426" customFormat="1" ht="14.25" customHeight="1" x14ac:dyDescent="0.2">
      <c r="A30" s="425">
        <v>18</v>
      </c>
      <c r="B30" s="430">
        <v>120</v>
      </c>
      <c r="C30" s="430"/>
      <c r="D30" s="430">
        <v>565</v>
      </c>
      <c r="E30" s="444"/>
      <c r="F30" s="430"/>
      <c r="G30" s="430"/>
      <c r="H30" s="430"/>
      <c r="I30" s="430">
        <v>180</v>
      </c>
      <c r="J30" s="430">
        <v>20</v>
      </c>
      <c r="K30" s="430"/>
      <c r="L30" s="430"/>
      <c r="M30" s="430"/>
      <c r="N30" s="430"/>
      <c r="O30" s="430">
        <v>75</v>
      </c>
      <c r="P30" s="430"/>
      <c r="Q30" s="430"/>
      <c r="R30" s="430"/>
      <c r="S30" s="430"/>
      <c r="T30" s="430"/>
      <c r="U30" s="430"/>
      <c r="V30" s="430"/>
      <c r="W30" s="430"/>
      <c r="X30" s="432"/>
      <c r="Y30" s="433"/>
      <c r="Z30" s="432"/>
      <c r="AA30" s="430"/>
      <c r="AB30" s="430"/>
      <c r="AC30" s="430"/>
      <c r="AD30" s="434">
        <f>B30+C30+D30+E30+F30+G30+H30+I30+J30+K30+L30+M30+N30+O30+P30+Q30+R30+S30+T30+U30+V30+W30+X30+Y30+Z30+AA30+AB30+AC30</f>
        <v>960</v>
      </c>
      <c r="AE30" s="432"/>
      <c r="AF30" s="434">
        <f>AD30+AE30</f>
        <v>960</v>
      </c>
    </row>
    <row r="31" spans="1:32" s="426" customFormat="1" ht="14.25" customHeight="1" x14ac:dyDescent="0.2">
      <c r="A31" s="425">
        <v>19</v>
      </c>
      <c r="B31" s="430">
        <v>35</v>
      </c>
      <c r="C31" s="430"/>
      <c r="D31" s="430">
        <v>55</v>
      </c>
      <c r="E31" s="430"/>
      <c r="F31" s="430"/>
      <c r="G31" s="430"/>
      <c r="H31" s="430"/>
      <c r="I31" s="430">
        <v>25</v>
      </c>
      <c r="J31" s="430">
        <v>60</v>
      </c>
      <c r="K31" s="430"/>
      <c r="L31" s="430"/>
      <c r="M31" s="430"/>
      <c r="N31" s="430"/>
      <c r="O31" s="430">
        <v>5</v>
      </c>
      <c r="P31" s="430"/>
      <c r="Q31" s="430"/>
      <c r="R31" s="430"/>
      <c r="S31" s="430"/>
      <c r="T31" s="430"/>
      <c r="U31" s="430"/>
      <c r="V31" s="430"/>
      <c r="W31" s="430"/>
      <c r="X31" s="432"/>
      <c r="Y31" s="433"/>
      <c r="Z31" s="432"/>
      <c r="AA31" s="430"/>
      <c r="AB31" s="430"/>
      <c r="AC31" s="430"/>
      <c r="AD31" s="434">
        <f>B31+C31+D31+E31+F31+G31+H31+I31+J31+K31+L31+M31+N31+O31+P31+Q31+R31+S31+T31+U31+V31+W31+X31+Y31+Z31+AA31+AB31+AC31</f>
        <v>180</v>
      </c>
      <c r="AE31" s="432"/>
      <c r="AF31" s="434">
        <f>AD31+AE31</f>
        <v>180</v>
      </c>
    </row>
    <row r="32" spans="1:32" s="422" customFormat="1" ht="18.75" customHeight="1" x14ac:dyDescent="0.2">
      <c r="A32" s="828" t="s">
        <v>530</v>
      </c>
      <c r="B32" s="427">
        <f>SUM(B33:B39)</f>
        <v>250</v>
      </c>
      <c r="C32" s="427">
        <f t="shared" ref="C32:AF32" si="10">SUM(C33:C39)</f>
        <v>0</v>
      </c>
      <c r="D32" s="427">
        <f t="shared" si="10"/>
        <v>0</v>
      </c>
      <c r="E32" s="427">
        <f t="shared" si="10"/>
        <v>0</v>
      </c>
      <c r="F32" s="427">
        <f t="shared" si="10"/>
        <v>1773</v>
      </c>
      <c r="G32" s="427">
        <f t="shared" si="10"/>
        <v>0</v>
      </c>
      <c r="H32" s="427">
        <f t="shared" si="10"/>
        <v>0</v>
      </c>
      <c r="I32" s="427">
        <f t="shared" si="10"/>
        <v>95</v>
      </c>
      <c r="J32" s="427">
        <f t="shared" si="10"/>
        <v>0</v>
      </c>
      <c r="K32" s="427">
        <f t="shared" si="10"/>
        <v>0</v>
      </c>
      <c r="L32" s="427">
        <f t="shared" si="10"/>
        <v>0</v>
      </c>
      <c r="M32" s="427">
        <f t="shared" si="10"/>
        <v>0</v>
      </c>
      <c r="N32" s="427">
        <f t="shared" si="10"/>
        <v>0</v>
      </c>
      <c r="O32" s="427">
        <f t="shared" si="10"/>
        <v>0</v>
      </c>
      <c r="P32" s="427">
        <f t="shared" si="10"/>
        <v>0</v>
      </c>
      <c r="Q32" s="427">
        <f t="shared" si="10"/>
        <v>0</v>
      </c>
      <c r="R32" s="427">
        <f t="shared" si="10"/>
        <v>178</v>
      </c>
      <c r="S32" s="427">
        <f t="shared" si="10"/>
        <v>0</v>
      </c>
      <c r="T32" s="427">
        <f t="shared" si="10"/>
        <v>0</v>
      </c>
      <c r="U32" s="427">
        <f t="shared" si="10"/>
        <v>0</v>
      </c>
      <c r="V32" s="427">
        <f t="shared" si="10"/>
        <v>0</v>
      </c>
      <c r="W32" s="427">
        <f t="shared" si="10"/>
        <v>0</v>
      </c>
      <c r="X32" s="427">
        <f t="shared" si="10"/>
        <v>0</v>
      </c>
      <c r="Y32" s="428">
        <f t="shared" si="10"/>
        <v>0</v>
      </c>
      <c r="Z32" s="427">
        <f t="shared" si="10"/>
        <v>0</v>
      </c>
      <c r="AA32" s="427">
        <f t="shared" si="10"/>
        <v>0</v>
      </c>
      <c r="AB32" s="427">
        <f t="shared" si="10"/>
        <v>0</v>
      </c>
      <c r="AC32" s="427">
        <f t="shared" si="10"/>
        <v>0</v>
      </c>
      <c r="AD32" s="427">
        <f t="shared" si="10"/>
        <v>2296</v>
      </c>
      <c r="AE32" s="427">
        <f t="shared" si="10"/>
        <v>0</v>
      </c>
      <c r="AF32" s="427">
        <f t="shared" si="10"/>
        <v>2296</v>
      </c>
    </row>
    <row r="33" spans="1:32" s="426" customFormat="1" ht="14.25" customHeight="1" x14ac:dyDescent="0.2">
      <c r="A33" s="425">
        <v>20</v>
      </c>
      <c r="B33" s="431">
        <v>100</v>
      </c>
      <c r="C33" s="431"/>
      <c r="D33" s="431"/>
      <c r="E33" s="431"/>
      <c r="F33" s="431">
        <v>1300</v>
      </c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>
        <v>178</v>
      </c>
      <c r="S33" s="431"/>
      <c r="T33" s="431"/>
      <c r="U33" s="431"/>
      <c r="V33" s="431"/>
      <c r="W33" s="431"/>
      <c r="X33" s="432"/>
      <c r="Y33" s="433"/>
      <c r="Z33" s="432"/>
      <c r="AA33" s="431"/>
      <c r="AB33" s="431"/>
      <c r="AC33" s="430"/>
      <c r="AD33" s="434">
        <f t="shared" ref="AD33:AD39" si="11">B33+C33+D33+E33+F33+G33+H33+I33+J33+K33+L33+M33+N33+O33+P33+Q33+R33+S33+T33+U33+V33+W33+X33+Y33+Z33+AA33+AB33+AC33</f>
        <v>1578</v>
      </c>
      <c r="AE33" s="432"/>
      <c r="AF33" s="434">
        <f t="shared" ref="AF33:AF39" si="12">AD33+AE33</f>
        <v>1578</v>
      </c>
    </row>
    <row r="34" spans="1:32" s="426" customFormat="1" ht="14.25" customHeight="1" x14ac:dyDescent="0.2">
      <c r="A34" s="425">
        <v>21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2"/>
      <c r="Y34" s="433"/>
      <c r="Z34" s="432"/>
      <c r="AA34" s="431"/>
      <c r="AB34" s="431"/>
      <c r="AC34" s="430"/>
      <c r="AD34" s="434">
        <f t="shared" si="11"/>
        <v>0</v>
      </c>
      <c r="AE34" s="432"/>
      <c r="AF34" s="434">
        <f t="shared" si="12"/>
        <v>0</v>
      </c>
    </row>
    <row r="35" spans="1:32" s="426" customFormat="1" ht="14.25" customHeight="1" x14ac:dyDescent="0.2">
      <c r="A35" s="425">
        <v>22</v>
      </c>
      <c r="B35" s="431"/>
      <c r="C35" s="431"/>
      <c r="D35" s="431"/>
      <c r="E35" s="431"/>
      <c r="F35" s="431"/>
      <c r="G35" s="436"/>
      <c r="H35" s="431"/>
      <c r="I35" s="431">
        <v>95</v>
      </c>
      <c r="J35" s="431"/>
      <c r="K35" s="431"/>
      <c r="L35" s="431"/>
      <c r="M35" s="431"/>
      <c r="N35" s="436"/>
      <c r="O35" s="436"/>
      <c r="P35" s="431"/>
      <c r="Q35" s="431"/>
      <c r="R35" s="436"/>
      <c r="S35" s="431"/>
      <c r="T35" s="431"/>
      <c r="U35" s="431"/>
      <c r="V35" s="431"/>
      <c r="W35" s="431"/>
      <c r="X35" s="432"/>
      <c r="Y35" s="433"/>
      <c r="Z35" s="432"/>
      <c r="AA35" s="431"/>
      <c r="AB35" s="431"/>
      <c r="AC35" s="430"/>
      <c r="AD35" s="434">
        <f t="shared" si="11"/>
        <v>95</v>
      </c>
      <c r="AE35" s="432"/>
      <c r="AF35" s="434">
        <f t="shared" si="12"/>
        <v>95</v>
      </c>
    </row>
    <row r="36" spans="1:32" s="426" customFormat="1" ht="14.25" customHeight="1" x14ac:dyDescent="0.2">
      <c r="A36" s="425">
        <v>23</v>
      </c>
      <c r="B36" s="431">
        <v>150</v>
      </c>
      <c r="C36" s="431"/>
      <c r="D36" s="431"/>
      <c r="E36" s="431"/>
      <c r="F36" s="431">
        <v>250</v>
      </c>
      <c r="G36" s="436"/>
      <c r="H36" s="431"/>
      <c r="I36" s="431"/>
      <c r="J36" s="431"/>
      <c r="K36" s="431"/>
      <c r="L36" s="431"/>
      <c r="M36" s="431"/>
      <c r="N36" s="436"/>
      <c r="O36" s="436"/>
      <c r="P36" s="431"/>
      <c r="Q36" s="431"/>
      <c r="R36" s="436"/>
      <c r="S36" s="431"/>
      <c r="T36" s="431"/>
      <c r="U36" s="431"/>
      <c r="V36" s="431"/>
      <c r="W36" s="431"/>
      <c r="X36" s="432"/>
      <c r="Y36" s="433"/>
      <c r="Z36" s="432"/>
      <c r="AA36" s="431"/>
      <c r="AB36" s="431"/>
      <c r="AC36" s="430"/>
      <c r="AD36" s="434">
        <f t="shared" si="11"/>
        <v>400</v>
      </c>
      <c r="AE36" s="432"/>
      <c r="AF36" s="434">
        <f t="shared" si="12"/>
        <v>400</v>
      </c>
    </row>
    <row r="37" spans="1:32" s="426" customFormat="1" ht="14.25" customHeight="1" x14ac:dyDescent="0.2">
      <c r="A37" s="425">
        <v>24</v>
      </c>
      <c r="B37" s="431"/>
      <c r="C37" s="431"/>
      <c r="D37" s="431"/>
      <c r="E37" s="431"/>
      <c r="F37" s="431">
        <v>29</v>
      </c>
      <c r="G37" s="436"/>
      <c r="H37" s="431"/>
      <c r="I37" s="431"/>
      <c r="J37" s="431"/>
      <c r="K37" s="431"/>
      <c r="L37" s="431"/>
      <c r="M37" s="431"/>
      <c r="N37" s="436"/>
      <c r="O37" s="436"/>
      <c r="P37" s="431"/>
      <c r="Q37" s="431"/>
      <c r="R37" s="436"/>
      <c r="S37" s="431"/>
      <c r="T37" s="431"/>
      <c r="U37" s="431"/>
      <c r="V37" s="431"/>
      <c r="W37" s="431"/>
      <c r="X37" s="432"/>
      <c r="Y37" s="433"/>
      <c r="Z37" s="432"/>
      <c r="AA37" s="431"/>
      <c r="AB37" s="431"/>
      <c r="AC37" s="430"/>
      <c r="AD37" s="434">
        <f t="shared" si="11"/>
        <v>29</v>
      </c>
      <c r="AE37" s="432"/>
      <c r="AF37" s="434">
        <f t="shared" si="12"/>
        <v>29</v>
      </c>
    </row>
    <row r="38" spans="1:32" s="426" customFormat="1" ht="14.25" customHeight="1" x14ac:dyDescent="0.2">
      <c r="A38" s="425">
        <v>25</v>
      </c>
      <c r="B38" s="431"/>
      <c r="C38" s="431"/>
      <c r="D38" s="431"/>
      <c r="E38" s="431"/>
      <c r="F38" s="431">
        <v>194</v>
      </c>
      <c r="G38" s="436"/>
      <c r="H38" s="431"/>
      <c r="I38" s="431"/>
      <c r="J38" s="431"/>
      <c r="K38" s="431"/>
      <c r="L38" s="431"/>
      <c r="M38" s="431"/>
      <c r="N38" s="436"/>
      <c r="O38" s="436"/>
      <c r="P38" s="431"/>
      <c r="Q38" s="431"/>
      <c r="R38" s="436"/>
      <c r="S38" s="431"/>
      <c r="T38" s="431"/>
      <c r="U38" s="431"/>
      <c r="V38" s="431"/>
      <c r="W38" s="431"/>
      <c r="X38" s="432"/>
      <c r="Y38" s="433"/>
      <c r="Z38" s="432"/>
      <c r="AA38" s="431"/>
      <c r="AB38" s="431"/>
      <c r="AC38" s="430"/>
      <c r="AD38" s="434">
        <f t="shared" si="11"/>
        <v>194</v>
      </c>
      <c r="AE38" s="432"/>
      <c r="AF38" s="434">
        <f t="shared" si="12"/>
        <v>194</v>
      </c>
    </row>
    <row r="39" spans="1:32" s="426" customFormat="1" ht="14.25" customHeight="1" x14ac:dyDescent="0.2">
      <c r="A39" s="425">
        <v>26</v>
      </c>
      <c r="B39" s="431"/>
      <c r="C39" s="431"/>
      <c r="D39" s="431"/>
      <c r="E39" s="431"/>
      <c r="F39" s="431"/>
      <c r="G39" s="436"/>
      <c r="H39" s="431"/>
      <c r="I39" s="431"/>
      <c r="J39" s="431"/>
      <c r="K39" s="431"/>
      <c r="L39" s="431"/>
      <c r="M39" s="431"/>
      <c r="N39" s="436"/>
      <c r="O39" s="436"/>
      <c r="P39" s="431"/>
      <c r="Q39" s="431"/>
      <c r="R39" s="436"/>
      <c r="S39" s="431"/>
      <c r="T39" s="431"/>
      <c r="U39" s="431"/>
      <c r="V39" s="431"/>
      <c r="W39" s="431"/>
      <c r="X39" s="432"/>
      <c r="Y39" s="433"/>
      <c r="Z39" s="432"/>
      <c r="AA39" s="431"/>
      <c r="AB39" s="431"/>
      <c r="AC39" s="430"/>
      <c r="AD39" s="434">
        <f t="shared" si="11"/>
        <v>0</v>
      </c>
      <c r="AE39" s="432"/>
      <c r="AF39" s="434">
        <f t="shared" si="12"/>
        <v>0</v>
      </c>
    </row>
    <row r="40" spans="1:32" s="422" customFormat="1" ht="19.5" customHeight="1" x14ac:dyDescent="0.2">
      <c r="A40" s="830" t="s">
        <v>531</v>
      </c>
      <c r="B40" s="427">
        <f>B41+B42+B43</f>
        <v>170</v>
      </c>
      <c r="C40" s="427">
        <f t="shared" ref="C40:AF40" si="13">C41+C42+C43</f>
        <v>4</v>
      </c>
      <c r="D40" s="427">
        <f t="shared" si="13"/>
        <v>0</v>
      </c>
      <c r="E40" s="427">
        <f t="shared" si="13"/>
        <v>0</v>
      </c>
      <c r="F40" s="427">
        <f t="shared" si="13"/>
        <v>0</v>
      </c>
      <c r="G40" s="427">
        <f t="shared" si="13"/>
        <v>0</v>
      </c>
      <c r="H40" s="427">
        <f t="shared" si="13"/>
        <v>0</v>
      </c>
      <c r="I40" s="427">
        <f t="shared" si="13"/>
        <v>62</v>
      </c>
      <c r="J40" s="427">
        <f t="shared" si="13"/>
        <v>0</v>
      </c>
      <c r="K40" s="427">
        <f t="shared" si="13"/>
        <v>0</v>
      </c>
      <c r="L40" s="427">
        <f t="shared" si="13"/>
        <v>100</v>
      </c>
      <c r="M40" s="427">
        <f t="shared" si="13"/>
        <v>0</v>
      </c>
      <c r="N40" s="427">
        <f t="shared" si="13"/>
        <v>80</v>
      </c>
      <c r="O40" s="427">
        <f t="shared" si="13"/>
        <v>0</v>
      </c>
      <c r="P40" s="427">
        <f t="shared" si="13"/>
        <v>0</v>
      </c>
      <c r="Q40" s="427">
        <f t="shared" si="13"/>
        <v>0</v>
      </c>
      <c r="R40" s="427">
        <f t="shared" si="13"/>
        <v>0</v>
      </c>
      <c r="S40" s="427">
        <f t="shared" si="13"/>
        <v>0</v>
      </c>
      <c r="T40" s="427">
        <f t="shared" si="13"/>
        <v>0</v>
      </c>
      <c r="U40" s="427">
        <f t="shared" si="13"/>
        <v>0</v>
      </c>
      <c r="V40" s="427">
        <f t="shared" si="13"/>
        <v>0</v>
      </c>
      <c r="W40" s="427">
        <f t="shared" si="13"/>
        <v>0</v>
      </c>
      <c r="X40" s="427">
        <f t="shared" si="13"/>
        <v>0</v>
      </c>
      <c r="Y40" s="428">
        <f t="shared" si="13"/>
        <v>0</v>
      </c>
      <c r="Z40" s="427">
        <f t="shared" si="13"/>
        <v>0</v>
      </c>
      <c r="AA40" s="427">
        <f t="shared" si="13"/>
        <v>13</v>
      </c>
      <c r="AB40" s="427">
        <f t="shared" si="13"/>
        <v>0</v>
      </c>
      <c r="AC40" s="427">
        <f t="shared" si="13"/>
        <v>4</v>
      </c>
      <c r="AD40" s="427">
        <f t="shared" si="13"/>
        <v>433</v>
      </c>
      <c r="AE40" s="427">
        <f t="shared" si="13"/>
        <v>0</v>
      </c>
      <c r="AF40" s="427">
        <f t="shared" si="13"/>
        <v>433</v>
      </c>
    </row>
    <row r="41" spans="1:32" s="426" customFormat="1" ht="15" customHeight="1" x14ac:dyDescent="0.2">
      <c r="A41" s="425">
        <v>27</v>
      </c>
      <c r="B41" s="431">
        <v>145</v>
      </c>
      <c r="C41" s="431"/>
      <c r="D41" s="431"/>
      <c r="E41" s="431"/>
      <c r="F41" s="431"/>
      <c r="G41" s="431"/>
      <c r="H41" s="431"/>
      <c r="I41" s="431">
        <v>28</v>
      </c>
      <c r="J41" s="431"/>
      <c r="K41" s="431"/>
      <c r="L41" s="431">
        <v>50</v>
      </c>
      <c r="M41" s="431"/>
      <c r="N41" s="431">
        <v>25</v>
      </c>
      <c r="O41" s="431"/>
      <c r="P41" s="431"/>
      <c r="Q41" s="431"/>
      <c r="R41" s="431"/>
      <c r="S41" s="431"/>
      <c r="T41" s="431"/>
      <c r="U41" s="431"/>
      <c r="V41" s="431"/>
      <c r="W41" s="431"/>
      <c r="X41" s="432"/>
      <c r="Y41" s="433"/>
      <c r="Z41" s="432"/>
      <c r="AA41" s="431">
        <v>9</v>
      </c>
      <c r="AB41" s="431"/>
      <c r="AC41" s="430"/>
      <c r="AD41" s="434">
        <f>B41+C41+D41+E41+F41+G41+H41+I41+J41+K41+L41+M41+N41+O41+P41+Q41+R41+S41+T41+U41+V41+W41+X41+Y41+Z41+AA41+AB41+AC41</f>
        <v>257</v>
      </c>
      <c r="AE41" s="432"/>
      <c r="AF41" s="434">
        <f>AD41+AE41</f>
        <v>257</v>
      </c>
    </row>
    <row r="42" spans="1:32" s="426" customFormat="1" ht="15" customHeight="1" x14ac:dyDescent="0.2">
      <c r="A42" s="425">
        <v>28</v>
      </c>
      <c r="B42" s="431">
        <v>15</v>
      </c>
      <c r="C42" s="431">
        <v>4</v>
      </c>
      <c r="D42" s="431"/>
      <c r="E42" s="431"/>
      <c r="F42" s="431"/>
      <c r="G42" s="431"/>
      <c r="H42" s="431"/>
      <c r="I42" s="431">
        <v>29</v>
      </c>
      <c r="J42" s="441"/>
      <c r="K42" s="431"/>
      <c r="L42" s="431">
        <v>50</v>
      </c>
      <c r="M42" s="431"/>
      <c r="N42" s="431">
        <v>55</v>
      </c>
      <c r="O42" s="431"/>
      <c r="P42" s="431"/>
      <c r="Q42" s="431"/>
      <c r="R42" s="431"/>
      <c r="S42" s="431"/>
      <c r="T42" s="431"/>
      <c r="U42" s="431"/>
      <c r="V42" s="431"/>
      <c r="W42" s="431"/>
      <c r="X42" s="432"/>
      <c r="Y42" s="433"/>
      <c r="Z42" s="432"/>
      <c r="AA42" s="431">
        <v>2</v>
      </c>
      <c r="AB42" s="431"/>
      <c r="AC42" s="430">
        <v>4</v>
      </c>
      <c r="AD42" s="434">
        <f>B42+C42+D42+E42+F42+G42+H42+I42+J42+K42+L42+M42+N42+O42+P42+Q42+R42+S42+T42+U42+V42+W42+X42+Y42+Z42+AA42+AB42+AC42</f>
        <v>159</v>
      </c>
      <c r="AE42" s="432"/>
      <c r="AF42" s="434">
        <f>AD42+AE42</f>
        <v>159</v>
      </c>
    </row>
    <row r="43" spans="1:32" s="426" customFormat="1" ht="15" customHeight="1" x14ac:dyDescent="0.2">
      <c r="A43" s="831">
        <v>29</v>
      </c>
      <c r="B43" s="431">
        <v>10</v>
      </c>
      <c r="C43" s="431"/>
      <c r="D43" s="431"/>
      <c r="E43" s="431"/>
      <c r="F43" s="431"/>
      <c r="G43" s="431"/>
      <c r="H43" s="431"/>
      <c r="I43" s="431">
        <v>5</v>
      </c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2"/>
      <c r="Y43" s="433"/>
      <c r="Z43" s="432"/>
      <c r="AA43" s="431">
        <v>2</v>
      </c>
      <c r="AB43" s="431"/>
      <c r="AC43" s="430"/>
      <c r="AD43" s="434">
        <f>B43+C43+D43+E43+F43+G43+H43+I43+J43+K43+L43+M43+N43+O43+P43+Q43+R43+S43+T43+U43+V43+W43+X43+Y43+Z43+AA43+AB43+AC43</f>
        <v>17</v>
      </c>
      <c r="AE43" s="432"/>
      <c r="AF43" s="434">
        <f>AD43+AE43</f>
        <v>17</v>
      </c>
    </row>
    <row r="44" spans="1:32" s="422" customFormat="1" ht="19.5" customHeight="1" x14ac:dyDescent="0.2">
      <c r="A44" s="830" t="s">
        <v>532</v>
      </c>
      <c r="B44" s="427">
        <f>B45+B46+B47+B48</f>
        <v>0</v>
      </c>
      <c r="C44" s="427">
        <f t="shared" ref="C44:AF44" si="14">C45+C46+C47+C48</f>
        <v>0</v>
      </c>
      <c r="D44" s="427">
        <f t="shared" si="14"/>
        <v>0</v>
      </c>
      <c r="E44" s="427">
        <f t="shared" si="14"/>
        <v>0</v>
      </c>
      <c r="F44" s="427">
        <f t="shared" si="14"/>
        <v>0</v>
      </c>
      <c r="G44" s="427">
        <f t="shared" si="14"/>
        <v>0</v>
      </c>
      <c r="H44" s="427">
        <f t="shared" si="14"/>
        <v>0</v>
      </c>
      <c r="I44" s="427">
        <f t="shared" si="14"/>
        <v>78</v>
      </c>
      <c r="J44" s="427">
        <f t="shared" si="14"/>
        <v>0</v>
      </c>
      <c r="K44" s="427">
        <f t="shared" si="14"/>
        <v>1222</v>
      </c>
      <c r="L44" s="427">
        <f t="shared" si="14"/>
        <v>0</v>
      </c>
      <c r="M44" s="427">
        <f t="shared" si="14"/>
        <v>0</v>
      </c>
      <c r="N44" s="427">
        <f t="shared" si="14"/>
        <v>0</v>
      </c>
      <c r="O44" s="427">
        <f t="shared" si="14"/>
        <v>0</v>
      </c>
      <c r="P44" s="427">
        <f t="shared" si="14"/>
        <v>0</v>
      </c>
      <c r="Q44" s="427">
        <f t="shared" si="14"/>
        <v>76</v>
      </c>
      <c r="R44" s="427">
        <f t="shared" si="14"/>
        <v>200</v>
      </c>
      <c r="S44" s="427">
        <f t="shared" si="14"/>
        <v>50</v>
      </c>
      <c r="T44" s="427">
        <f t="shared" si="14"/>
        <v>0</v>
      </c>
      <c r="U44" s="427">
        <f t="shared" si="14"/>
        <v>0</v>
      </c>
      <c r="V44" s="427">
        <f t="shared" si="14"/>
        <v>0</v>
      </c>
      <c r="W44" s="427">
        <f t="shared" si="14"/>
        <v>81</v>
      </c>
      <c r="X44" s="427">
        <f t="shared" si="14"/>
        <v>129</v>
      </c>
      <c r="Y44" s="428">
        <f t="shared" si="14"/>
        <v>94</v>
      </c>
      <c r="Z44" s="427">
        <f t="shared" si="14"/>
        <v>90</v>
      </c>
      <c r="AA44" s="427">
        <f t="shared" si="14"/>
        <v>0</v>
      </c>
      <c r="AB44" s="427">
        <f t="shared" si="14"/>
        <v>0</v>
      </c>
      <c r="AC44" s="427">
        <f t="shared" si="14"/>
        <v>0</v>
      </c>
      <c r="AD44" s="427">
        <f t="shared" si="14"/>
        <v>2020</v>
      </c>
      <c r="AE44" s="427">
        <f t="shared" si="14"/>
        <v>15</v>
      </c>
      <c r="AF44" s="427">
        <f t="shared" si="14"/>
        <v>2035</v>
      </c>
    </row>
    <row r="45" spans="1:32" s="426" customFormat="1" ht="14.25" customHeight="1" x14ac:dyDescent="0.2">
      <c r="A45" s="425">
        <v>30</v>
      </c>
      <c r="B45" s="431"/>
      <c r="C45" s="431"/>
      <c r="D45" s="431"/>
      <c r="E45" s="431"/>
      <c r="F45" s="431"/>
      <c r="G45" s="431"/>
      <c r="H45" s="431"/>
      <c r="I45" s="431">
        <v>78</v>
      </c>
      <c r="J45" s="431"/>
      <c r="K45" s="431">
        <v>1192</v>
      </c>
      <c r="L45" s="431"/>
      <c r="M45" s="430"/>
      <c r="N45" s="431"/>
      <c r="O45" s="431"/>
      <c r="P45" s="431"/>
      <c r="Q45" s="431">
        <v>69</v>
      </c>
      <c r="R45" s="431">
        <v>190</v>
      </c>
      <c r="S45" s="431">
        <v>50</v>
      </c>
      <c r="T45" s="430"/>
      <c r="U45" s="430"/>
      <c r="V45" s="430"/>
      <c r="W45" s="430">
        <v>76</v>
      </c>
      <c r="X45" s="432">
        <v>129</v>
      </c>
      <c r="Y45" s="433">
        <v>89</v>
      </c>
      <c r="Z45" s="432">
        <v>70</v>
      </c>
      <c r="AA45" s="431"/>
      <c r="AB45" s="431"/>
      <c r="AC45" s="430"/>
      <c r="AD45" s="434">
        <f>B45+C45+D45+E45+F45+G45+H45+I45+J45+K45+L45+M45+N45+O45+P45+Q45+R45+S45+T45+U45+V45+W45+X45+Y45+Z45+AA45+AB45+AC45</f>
        <v>1943</v>
      </c>
      <c r="AE45" s="432"/>
      <c r="AF45" s="434">
        <f>AD45+AE45</f>
        <v>1943</v>
      </c>
    </row>
    <row r="46" spans="1:32" s="426" customFormat="1" ht="14.25" customHeight="1" x14ac:dyDescent="0.2">
      <c r="A46" s="425">
        <v>31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0"/>
      <c r="N46" s="431"/>
      <c r="O46" s="431"/>
      <c r="P46" s="431"/>
      <c r="Q46" s="431"/>
      <c r="R46" s="431"/>
      <c r="S46" s="431"/>
      <c r="T46" s="430"/>
      <c r="U46" s="430"/>
      <c r="V46" s="430"/>
      <c r="W46" s="430"/>
      <c r="X46" s="432"/>
      <c r="Y46" s="433"/>
      <c r="Z46" s="432">
        <v>20</v>
      </c>
      <c r="AA46" s="431"/>
      <c r="AB46" s="431"/>
      <c r="AC46" s="430"/>
      <c r="AD46" s="434">
        <f>B46+C46+D46+E46+F46+G46+H46+I46+J46+K46+L46+M46+N46+O46+P46+Q46+R46+S46+T46+U46+V46+W46+X46+Y46+Z46+AA46+AB46+AC46</f>
        <v>20</v>
      </c>
      <c r="AE46" s="432"/>
      <c r="AF46" s="434">
        <f>AD46+AE46</f>
        <v>20</v>
      </c>
    </row>
    <row r="47" spans="1:32" s="426" customFormat="1" ht="14.25" customHeight="1" x14ac:dyDescent="0.2">
      <c r="A47" s="425">
        <v>32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>
        <v>30</v>
      </c>
      <c r="L47" s="431"/>
      <c r="M47" s="430"/>
      <c r="N47" s="431"/>
      <c r="O47" s="431"/>
      <c r="P47" s="431"/>
      <c r="Q47" s="431">
        <v>7</v>
      </c>
      <c r="R47" s="431">
        <v>10</v>
      </c>
      <c r="S47" s="431"/>
      <c r="T47" s="430"/>
      <c r="U47" s="430"/>
      <c r="V47" s="430"/>
      <c r="W47" s="430">
        <v>5</v>
      </c>
      <c r="X47" s="432"/>
      <c r="Y47" s="433"/>
      <c r="Z47" s="432"/>
      <c r="AA47" s="431"/>
      <c r="AB47" s="431"/>
      <c r="AC47" s="430"/>
      <c r="AD47" s="434">
        <f>B47+C47+D47+E47+F47+G47+H47+I47+J47+K47+L47+M47+N47+O47+P47+Q47+R47+S47+T47+U47+V47+W47+X47+Y47+Z47+AA47+AB47+AC47</f>
        <v>52</v>
      </c>
      <c r="AE47" s="432">
        <v>15</v>
      </c>
      <c r="AF47" s="434">
        <f>AD47+AE47</f>
        <v>67</v>
      </c>
    </row>
    <row r="48" spans="1:32" s="426" customFormat="1" ht="14.25" customHeight="1" x14ac:dyDescent="0.2">
      <c r="A48" s="425">
        <v>33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0"/>
      <c r="N48" s="431"/>
      <c r="O48" s="431"/>
      <c r="P48" s="431"/>
      <c r="Q48" s="431"/>
      <c r="R48" s="431"/>
      <c r="S48" s="431"/>
      <c r="T48" s="430"/>
      <c r="U48" s="430"/>
      <c r="V48" s="430"/>
      <c r="W48" s="430"/>
      <c r="X48" s="432"/>
      <c r="Y48" s="433">
        <v>5</v>
      </c>
      <c r="Z48" s="432"/>
      <c r="AA48" s="431"/>
      <c r="AB48" s="431"/>
      <c r="AC48" s="430"/>
      <c r="AD48" s="434">
        <f>B48+C48+D48+E48+F48+G48+H48+I48+J48+K48+L48+M48+N48+O48+P48+Q48+R48+S48+T48+U48+V48+W48+X48+Y48+Z48+AA48+AB48+AC48</f>
        <v>5</v>
      </c>
      <c r="AE48" s="432"/>
      <c r="AF48" s="434">
        <f>AD48+AE48</f>
        <v>5</v>
      </c>
    </row>
    <row r="49" spans="1:32" s="422" customFormat="1" ht="18.75" customHeight="1" x14ac:dyDescent="0.2">
      <c r="A49" s="830" t="s">
        <v>533</v>
      </c>
      <c r="B49" s="427">
        <f>SUM(B50:B57)</f>
        <v>0</v>
      </c>
      <c r="C49" s="427">
        <f t="shared" ref="C49:AF49" si="15">SUM(C50:C57)</f>
        <v>0</v>
      </c>
      <c r="D49" s="427">
        <f t="shared" si="15"/>
        <v>0</v>
      </c>
      <c r="E49" s="427">
        <f t="shared" si="15"/>
        <v>60</v>
      </c>
      <c r="F49" s="427">
        <f t="shared" si="15"/>
        <v>0</v>
      </c>
      <c r="G49" s="427">
        <f t="shared" si="15"/>
        <v>0</v>
      </c>
      <c r="H49" s="427">
        <f t="shared" si="15"/>
        <v>0</v>
      </c>
      <c r="I49" s="427">
        <f t="shared" si="15"/>
        <v>49</v>
      </c>
      <c r="J49" s="427">
        <f t="shared" si="15"/>
        <v>0</v>
      </c>
      <c r="K49" s="427">
        <f t="shared" si="15"/>
        <v>0</v>
      </c>
      <c r="L49" s="427">
        <f t="shared" si="15"/>
        <v>0</v>
      </c>
      <c r="M49" s="427">
        <f t="shared" si="15"/>
        <v>0</v>
      </c>
      <c r="N49" s="427">
        <f t="shared" si="15"/>
        <v>0</v>
      </c>
      <c r="O49" s="427">
        <f t="shared" si="15"/>
        <v>0</v>
      </c>
      <c r="P49" s="427">
        <f t="shared" si="15"/>
        <v>0</v>
      </c>
      <c r="Q49" s="427">
        <f t="shared" si="15"/>
        <v>0</v>
      </c>
      <c r="R49" s="427">
        <f t="shared" si="15"/>
        <v>0</v>
      </c>
      <c r="S49" s="427">
        <f t="shared" si="15"/>
        <v>0</v>
      </c>
      <c r="T49" s="427">
        <f t="shared" si="15"/>
        <v>0</v>
      </c>
      <c r="U49" s="427">
        <f t="shared" si="15"/>
        <v>0</v>
      </c>
      <c r="V49" s="427">
        <f t="shared" si="15"/>
        <v>0</v>
      </c>
      <c r="W49" s="427">
        <f t="shared" si="15"/>
        <v>0</v>
      </c>
      <c r="X49" s="427">
        <f t="shared" si="15"/>
        <v>0</v>
      </c>
      <c r="Y49" s="428">
        <f t="shared" si="15"/>
        <v>0</v>
      </c>
      <c r="Z49" s="427">
        <f t="shared" si="15"/>
        <v>0</v>
      </c>
      <c r="AA49" s="427">
        <f t="shared" si="15"/>
        <v>0</v>
      </c>
      <c r="AB49" s="427">
        <f t="shared" si="15"/>
        <v>0</v>
      </c>
      <c r="AC49" s="427">
        <f t="shared" si="15"/>
        <v>0</v>
      </c>
      <c r="AD49" s="427">
        <f t="shared" si="15"/>
        <v>109</v>
      </c>
      <c r="AE49" s="427">
        <f t="shared" si="15"/>
        <v>0</v>
      </c>
      <c r="AF49" s="427">
        <f t="shared" si="15"/>
        <v>109</v>
      </c>
    </row>
    <row r="50" spans="1:32" s="426" customFormat="1" ht="15" customHeight="1" x14ac:dyDescent="0.2">
      <c r="A50" s="425">
        <v>34</v>
      </c>
      <c r="B50" s="431"/>
      <c r="C50" s="431"/>
      <c r="D50" s="431"/>
      <c r="E50" s="431"/>
      <c r="F50" s="431"/>
      <c r="G50" s="431"/>
      <c r="H50" s="431"/>
      <c r="I50" s="431">
        <v>2</v>
      </c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2"/>
      <c r="Y50" s="433"/>
      <c r="Z50" s="432"/>
      <c r="AA50" s="431"/>
      <c r="AB50" s="431"/>
      <c r="AC50" s="430"/>
      <c r="AD50" s="434">
        <f t="shared" ref="AD50:AD57" si="16">B50+C50+D50+E50+F50+G50+H50+I50+J50+K50+L50+M50+N50+O50+P50+Q50+R50+S50+T50+U50+V50+W50+X50+Y50+Z50+AA50+AB50+AC50</f>
        <v>2</v>
      </c>
      <c r="AE50" s="432"/>
      <c r="AF50" s="445">
        <f t="shared" ref="AF50:AF57" si="17">AD50+AE50</f>
        <v>2</v>
      </c>
    </row>
    <row r="51" spans="1:32" s="426" customFormat="1" ht="13.5" customHeight="1" x14ac:dyDescent="0.2">
      <c r="A51" s="425">
        <v>35</v>
      </c>
      <c r="B51" s="431"/>
      <c r="C51" s="431"/>
      <c r="D51" s="431"/>
      <c r="E51" s="431"/>
      <c r="F51" s="431"/>
      <c r="G51" s="431"/>
      <c r="H51" s="431"/>
      <c r="I51" s="431">
        <v>47</v>
      </c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2"/>
      <c r="Y51" s="433"/>
      <c r="Z51" s="432"/>
      <c r="AA51" s="431"/>
      <c r="AB51" s="431"/>
      <c r="AC51" s="430"/>
      <c r="AD51" s="434">
        <f t="shared" si="16"/>
        <v>47</v>
      </c>
      <c r="AE51" s="432"/>
      <c r="AF51" s="445">
        <f t="shared" si="17"/>
        <v>47</v>
      </c>
    </row>
    <row r="52" spans="1:32" s="426" customFormat="1" ht="15" customHeight="1" x14ac:dyDescent="0.2">
      <c r="A52" s="425">
        <v>36</v>
      </c>
      <c r="B52" s="431"/>
      <c r="C52" s="431"/>
      <c r="D52" s="431"/>
      <c r="E52" s="431">
        <v>60</v>
      </c>
      <c r="F52" s="431"/>
      <c r="G52" s="436"/>
      <c r="H52" s="431"/>
      <c r="I52" s="431"/>
      <c r="J52" s="431"/>
      <c r="K52" s="436"/>
      <c r="L52" s="431"/>
      <c r="M52" s="431"/>
      <c r="N52" s="436"/>
      <c r="O52" s="436"/>
      <c r="P52" s="431"/>
      <c r="Q52" s="431"/>
      <c r="R52" s="436"/>
      <c r="S52" s="431"/>
      <c r="T52" s="431"/>
      <c r="U52" s="431"/>
      <c r="V52" s="431"/>
      <c r="W52" s="431"/>
      <c r="X52" s="432"/>
      <c r="Y52" s="433"/>
      <c r="Z52" s="432"/>
      <c r="AA52" s="431"/>
      <c r="AB52" s="431"/>
      <c r="AC52" s="430"/>
      <c r="AD52" s="434">
        <f t="shared" si="16"/>
        <v>60</v>
      </c>
      <c r="AE52" s="432"/>
      <c r="AF52" s="445">
        <f t="shared" si="17"/>
        <v>60</v>
      </c>
    </row>
    <row r="53" spans="1:32" s="426" customFormat="1" ht="15" customHeight="1" x14ac:dyDescent="0.2">
      <c r="A53" s="425">
        <v>37</v>
      </c>
      <c r="B53" s="431"/>
      <c r="C53" s="431"/>
      <c r="D53" s="431"/>
      <c r="E53" s="431"/>
      <c r="F53" s="431"/>
      <c r="G53" s="436"/>
      <c r="H53" s="431"/>
      <c r="I53" s="431"/>
      <c r="J53" s="431"/>
      <c r="K53" s="436"/>
      <c r="L53" s="431"/>
      <c r="M53" s="431"/>
      <c r="N53" s="436"/>
      <c r="O53" s="436"/>
      <c r="P53" s="431"/>
      <c r="Q53" s="431"/>
      <c r="R53" s="436"/>
      <c r="S53" s="431"/>
      <c r="T53" s="431"/>
      <c r="U53" s="431"/>
      <c r="V53" s="431"/>
      <c r="W53" s="431"/>
      <c r="X53" s="432"/>
      <c r="Y53" s="433"/>
      <c r="Z53" s="432"/>
      <c r="AA53" s="431"/>
      <c r="AB53" s="431"/>
      <c r="AC53" s="430"/>
      <c r="AD53" s="434">
        <f t="shared" si="16"/>
        <v>0</v>
      </c>
      <c r="AE53" s="432"/>
      <c r="AF53" s="445">
        <f t="shared" si="17"/>
        <v>0</v>
      </c>
    </row>
    <row r="54" spans="1:32" s="426" customFormat="1" ht="15" customHeight="1" x14ac:dyDescent="0.2">
      <c r="A54" s="425">
        <v>38</v>
      </c>
      <c r="B54" s="431"/>
      <c r="C54" s="431"/>
      <c r="D54" s="431"/>
      <c r="E54" s="431"/>
      <c r="F54" s="431"/>
      <c r="G54" s="436"/>
      <c r="H54" s="431"/>
      <c r="I54" s="431"/>
      <c r="J54" s="431"/>
      <c r="K54" s="436"/>
      <c r="L54" s="431"/>
      <c r="M54" s="431"/>
      <c r="N54" s="436"/>
      <c r="O54" s="436"/>
      <c r="P54" s="431"/>
      <c r="Q54" s="431"/>
      <c r="R54" s="436"/>
      <c r="S54" s="431"/>
      <c r="T54" s="431"/>
      <c r="U54" s="431"/>
      <c r="V54" s="431"/>
      <c r="W54" s="431"/>
      <c r="X54" s="432"/>
      <c r="Y54" s="433"/>
      <c r="Z54" s="432"/>
      <c r="AA54" s="431"/>
      <c r="AB54" s="431"/>
      <c r="AC54" s="430"/>
      <c r="AD54" s="434">
        <f t="shared" si="16"/>
        <v>0</v>
      </c>
      <c r="AE54" s="432"/>
      <c r="AF54" s="445">
        <f t="shared" si="17"/>
        <v>0</v>
      </c>
    </row>
    <row r="55" spans="1:32" s="426" customFormat="1" ht="15" customHeight="1" x14ac:dyDescent="0.2">
      <c r="A55" s="425">
        <v>39</v>
      </c>
      <c r="B55" s="431"/>
      <c r="C55" s="431"/>
      <c r="D55" s="431"/>
      <c r="E55" s="431"/>
      <c r="F55" s="431"/>
      <c r="G55" s="436"/>
      <c r="H55" s="431"/>
      <c r="I55" s="431"/>
      <c r="J55" s="431"/>
      <c r="K55" s="436"/>
      <c r="L55" s="431"/>
      <c r="M55" s="431"/>
      <c r="N55" s="436"/>
      <c r="O55" s="436"/>
      <c r="P55" s="431"/>
      <c r="Q55" s="431"/>
      <c r="R55" s="436"/>
      <c r="S55" s="431"/>
      <c r="T55" s="431"/>
      <c r="U55" s="431"/>
      <c r="V55" s="431"/>
      <c r="W55" s="431"/>
      <c r="X55" s="432"/>
      <c r="Y55" s="433"/>
      <c r="Z55" s="432"/>
      <c r="AA55" s="431"/>
      <c r="AB55" s="431"/>
      <c r="AC55" s="430"/>
      <c r="AD55" s="434">
        <f t="shared" si="16"/>
        <v>0</v>
      </c>
      <c r="AE55" s="432"/>
      <c r="AF55" s="445">
        <f t="shared" si="17"/>
        <v>0</v>
      </c>
    </row>
    <row r="56" spans="1:32" s="426" customFormat="1" ht="15" customHeight="1" x14ac:dyDescent="0.2">
      <c r="A56" s="425">
        <v>40</v>
      </c>
      <c r="B56" s="431"/>
      <c r="C56" s="431"/>
      <c r="D56" s="431"/>
      <c r="E56" s="431"/>
      <c r="F56" s="431"/>
      <c r="G56" s="436"/>
      <c r="H56" s="431"/>
      <c r="I56" s="431"/>
      <c r="J56" s="431"/>
      <c r="K56" s="436"/>
      <c r="L56" s="431"/>
      <c r="M56" s="431"/>
      <c r="N56" s="436"/>
      <c r="O56" s="436"/>
      <c r="P56" s="431"/>
      <c r="Q56" s="431"/>
      <c r="R56" s="436"/>
      <c r="S56" s="431"/>
      <c r="T56" s="431"/>
      <c r="U56" s="431"/>
      <c r="V56" s="431"/>
      <c r="W56" s="431"/>
      <c r="X56" s="432"/>
      <c r="Y56" s="433"/>
      <c r="Z56" s="432"/>
      <c r="AA56" s="431"/>
      <c r="AB56" s="431"/>
      <c r="AC56" s="430"/>
      <c r="AD56" s="434">
        <f t="shared" si="16"/>
        <v>0</v>
      </c>
      <c r="AE56" s="432"/>
      <c r="AF56" s="445">
        <f t="shared" si="17"/>
        <v>0</v>
      </c>
    </row>
    <row r="57" spans="1:32" s="426" customFormat="1" ht="15" customHeight="1" x14ac:dyDescent="0.2">
      <c r="A57" s="425">
        <v>41</v>
      </c>
      <c r="B57" s="431"/>
      <c r="C57" s="431"/>
      <c r="D57" s="431"/>
      <c r="E57" s="431"/>
      <c r="F57" s="431"/>
      <c r="G57" s="436"/>
      <c r="H57" s="431"/>
      <c r="I57" s="431"/>
      <c r="J57" s="431"/>
      <c r="K57" s="436"/>
      <c r="L57" s="431"/>
      <c r="M57" s="431"/>
      <c r="N57" s="436"/>
      <c r="O57" s="436"/>
      <c r="P57" s="431"/>
      <c r="Q57" s="431"/>
      <c r="R57" s="436"/>
      <c r="S57" s="431"/>
      <c r="T57" s="431"/>
      <c r="U57" s="431"/>
      <c r="V57" s="431"/>
      <c r="W57" s="431"/>
      <c r="X57" s="432"/>
      <c r="Y57" s="433"/>
      <c r="Z57" s="432"/>
      <c r="AA57" s="431"/>
      <c r="AB57" s="431"/>
      <c r="AC57" s="430"/>
      <c r="AD57" s="434">
        <f t="shared" si="16"/>
        <v>0</v>
      </c>
      <c r="AE57" s="432"/>
      <c r="AF57" s="445">
        <f t="shared" si="17"/>
        <v>0</v>
      </c>
    </row>
    <row r="58" spans="1:32" s="422" customFormat="1" ht="17.25" customHeight="1" x14ac:dyDescent="0.2">
      <c r="A58" s="830" t="s">
        <v>534</v>
      </c>
      <c r="B58" s="427">
        <f>B59</f>
        <v>183</v>
      </c>
      <c r="C58" s="427">
        <f t="shared" ref="C58:AF58" si="18">C59</f>
        <v>0</v>
      </c>
      <c r="D58" s="427">
        <f t="shared" si="18"/>
        <v>0</v>
      </c>
      <c r="E58" s="427">
        <f t="shared" si="18"/>
        <v>0</v>
      </c>
      <c r="F58" s="427">
        <f t="shared" si="18"/>
        <v>0</v>
      </c>
      <c r="G58" s="427">
        <f t="shared" si="18"/>
        <v>0</v>
      </c>
      <c r="H58" s="427">
        <f t="shared" si="18"/>
        <v>0</v>
      </c>
      <c r="I58" s="427">
        <f t="shared" si="18"/>
        <v>0</v>
      </c>
      <c r="J58" s="427">
        <f t="shared" si="18"/>
        <v>0</v>
      </c>
      <c r="K58" s="427">
        <f t="shared" si="18"/>
        <v>0</v>
      </c>
      <c r="L58" s="427">
        <f t="shared" si="18"/>
        <v>134</v>
      </c>
      <c r="M58" s="427">
        <f t="shared" si="18"/>
        <v>0</v>
      </c>
      <c r="N58" s="427">
        <f t="shared" si="18"/>
        <v>0</v>
      </c>
      <c r="O58" s="427">
        <f t="shared" si="18"/>
        <v>0</v>
      </c>
      <c r="P58" s="427">
        <f t="shared" si="18"/>
        <v>0</v>
      </c>
      <c r="Q58" s="427">
        <f t="shared" si="18"/>
        <v>0</v>
      </c>
      <c r="R58" s="427">
        <f t="shared" si="18"/>
        <v>45</v>
      </c>
      <c r="S58" s="427">
        <f t="shared" si="18"/>
        <v>0</v>
      </c>
      <c r="T58" s="427">
        <f t="shared" si="18"/>
        <v>0</v>
      </c>
      <c r="U58" s="427">
        <f t="shared" si="18"/>
        <v>0</v>
      </c>
      <c r="V58" s="427">
        <f t="shared" si="18"/>
        <v>0</v>
      </c>
      <c r="W58" s="427">
        <f t="shared" si="18"/>
        <v>0</v>
      </c>
      <c r="X58" s="427">
        <f t="shared" si="18"/>
        <v>0</v>
      </c>
      <c r="Y58" s="428">
        <f t="shared" si="18"/>
        <v>0</v>
      </c>
      <c r="Z58" s="427">
        <f t="shared" si="18"/>
        <v>0</v>
      </c>
      <c r="AA58" s="427">
        <f t="shared" si="18"/>
        <v>0</v>
      </c>
      <c r="AB58" s="427">
        <f t="shared" si="18"/>
        <v>0</v>
      </c>
      <c r="AC58" s="427">
        <f t="shared" si="18"/>
        <v>0</v>
      </c>
      <c r="AD58" s="427">
        <f t="shared" si="18"/>
        <v>362</v>
      </c>
      <c r="AE58" s="427">
        <f t="shared" si="18"/>
        <v>0</v>
      </c>
      <c r="AF58" s="427">
        <f t="shared" si="18"/>
        <v>362</v>
      </c>
    </row>
    <row r="59" spans="1:32" s="426" customFormat="1" ht="14.25" customHeight="1" x14ac:dyDescent="0.2">
      <c r="A59" s="425">
        <v>42</v>
      </c>
      <c r="B59" s="431">
        <v>183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>
        <v>134</v>
      </c>
      <c r="M59" s="431"/>
      <c r="N59" s="431"/>
      <c r="O59" s="431"/>
      <c r="P59" s="431"/>
      <c r="Q59" s="431"/>
      <c r="R59" s="431">
        <v>45</v>
      </c>
      <c r="S59" s="431"/>
      <c r="T59" s="431"/>
      <c r="U59" s="431"/>
      <c r="V59" s="431"/>
      <c r="W59" s="431"/>
      <c r="X59" s="432"/>
      <c r="Y59" s="433"/>
      <c r="Z59" s="432"/>
      <c r="AA59" s="431"/>
      <c r="AB59" s="431"/>
      <c r="AC59" s="430"/>
      <c r="AD59" s="434">
        <f>B59+C59+D59+E59+F59+G59+H59+I59+J59+K59+L59+M59+N59+O59+P59+Q59+R59+S59+T59+U59+V59+W59+X59+Y59+Z59+AA59+AB59+AC59</f>
        <v>362</v>
      </c>
      <c r="AE59" s="432"/>
      <c r="AF59" s="445">
        <f>AD59+AE59</f>
        <v>362</v>
      </c>
    </row>
    <row r="60" spans="1:32" s="422" customFormat="1" ht="26.25" customHeight="1" x14ac:dyDescent="0.2">
      <c r="A60" s="828" t="s">
        <v>535</v>
      </c>
      <c r="B60" s="427">
        <f>SUM(B61:B82)</f>
        <v>858</v>
      </c>
      <c r="C60" s="427">
        <f t="shared" ref="C60:AF60" si="19">SUM(C61:C82)</f>
        <v>766</v>
      </c>
      <c r="D60" s="427">
        <f t="shared" si="19"/>
        <v>0</v>
      </c>
      <c r="E60" s="427">
        <f t="shared" si="19"/>
        <v>3528</v>
      </c>
      <c r="F60" s="427">
        <f t="shared" si="19"/>
        <v>0</v>
      </c>
      <c r="G60" s="427">
        <f t="shared" si="19"/>
        <v>0</v>
      </c>
      <c r="H60" s="427">
        <f t="shared" si="19"/>
        <v>0</v>
      </c>
      <c r="I60" s="427">
        <f t="shared" si="19"/>
        <v>0</v>
      </c>
      <c r="J60" s="427">
        <f t="shared" si="19"/>
        <v>0</v>
      </c>
      <c r="K60" s="427">
        <f t="shared" si="19"/>
        <v>0</v>
      </c>
      <c r="L60" s="427">
        <f t="shared" si="19"/>
        <v>0</v>
      </c>
      <c r="M60" s="427">
        <f t="shared" si="19"/>
        <v>558</v>
      </c>
      <c r="N60" s="427">
        <f t="shared" si="19"/>
        <v>505</v>
      </c>
      <c r="O60" s="427">
        <f t="shared" si="19"/>
        <v>0</v>
      </c>
      <c r="P60" s="427">
        <f t="shared" si="19"/>
        <v>220</v>
      </c>
      <c r="Q60" s="427">
        <f t="shared" si="19"/>
        <v>400</v>
      </c>
      <c r="R60" s="427">
        <f t="shared" si="19"/>
        <v>491</v>
      </c>
      <c r="S60" s="427">
        <f t="shared" si="19"/>
        <v>77</v>
      </c>
      <c r="T60" s="427">
        <f t="shared" si="19"/>
        <v>301</v>
      </c>
      <c r="U60" s="427">
        <f t="shared" si="19"/>
        <v>181</v>
      </c>
      <c r="V60" s="427">
        <f t="shared" si="19"/>
        <v>0</v>
      </c>
      <c r="W60" s="427">
        <f t="shared" si="19"/>
        <v>53</v>
      </c>
      <c r="X60" s="427">
        <f t="shared" si="19"/>
        <v>0</v>
      </c>
      <c r="Y60" s="428">
        <f t="shared" si="19"/>
        <v>0</v>
      </c>
      <c r="Z60" s="427">
        <f t="shared" si="19"/>
        <v>0</v>
      </c>
      <c r="AA60" s="427">
        <f t="shared" si="19"/>
        <v>0</v>
      </c>
      <c r="AB60" s="427">
        <f t="shared" si="19"/>
        <v>575</v>
      </c>
      <c r="AC60" s="427">
        <f t="shared" si="19"/>
        <v>28</v>
      </c>
      <c r="AD60" s="427">
        <f t="shared" si="19"/>
        <v>8541</v>
      </c>
      <c r="AE60" s="427">
        <f t="shared" si="19"/>
        <v>0</v>
      </c>
      <c r="AF60" s="427">
        <f t="shared" si="19"/>
        <v>8541</v>
      </c>
    </row>
    <row r="61" spans="1:32" s="426" customFormat="1" ht="14.25" customHeight="1" x14ac:dyDescent="0.2">
      <c r="A61" s="425">
        <v>43</v>
      </c>
      <c r="B61" s="446">
        <v>128</v>
      </c>
      <c r="C61" s="446">
        <v>210</v>
      </c>
      <c r="D61" s="446"/>
      <c r="E61" s="446">
        <v>250</v>
      </c>
      <c r="F61" s="446"/>
      <c r="G61" s="447"/>
      <c r="H61" s="446"/>
      <c r="I61" s="446"/>
      <c r="J61" s="446"/>
      <c r="K61" s="431"/>
      <c r="L61" s="446"/>
      <c r="M61" s="439">
        <v>28</v>
      </c>
      <c r="N61" s="446">
        <v>152</v>
      </c>
      <c r="O61" s="447"/>
      <c r="P61" s="446">
        <v>25</v>
      </c>
      <c r="Q61" s="446">
        <v>106</v>
      </c>
      <c r="R61" s="446">
        <v>200</v>
      </c>
      <c r="S61" s="430">
        <v>40</v>
      </c>
      <c r="T61" s="444">
        <v>96</v>
      </c>
      <c r="U61" s="431">
        <v>78</v>
      </c>
      <c r="V61" s="431"/>
      <c r="W61" s="431">
        <v>25</v>
      </c>
      <c r="X61" s="437"/>
      <c r="Y61" s="438"/>
      <c r="Z61" s="437"/>
      <c r="AA61" s="431"/>
      <c r="AB61" s="431">
        <v>270</v>
      </c>
      <c r="AC61" s="430">
        <v>4</v>
      </c>
      <c r="AD61" s="434">
        <f t="shared" ref="AD61:AD82" si="20">B61+C61+D61+E61+F61+G61+H61+I61+J61+K61+L61+M61+N61+O61+P61+Q61+R61+S61+T61+U61+V61+W61+X61+Y61+Z61+AA61+AB61+AC61</f>
        <v>1612</v>
      </c>
      <c r="AE61" s="437"/>
      <c r="AF61" s="434">
        <f t="shared" ref="AF61:AF82" si="21">AD61+AE61</f>
        <v>1612</v>
      </c>
    </row>
    <row r="62" spans="1:32" s="426" customFormat="1" ht="14.25" customHeight="1" x14ac:dyDescent="0.2">
      <c r="A62" s="425">
        <v>44</v>
      </c>
      <c r="B62" s="431">
        <v>68</v>
      </c>
      <c r="C62" s="431">
        <v>90</v>
      </c>
      <c r="D62" s="446"/>
      <c r="E62" s="431">
        <v>250</v>
      </c>
      <c r="F62" s="431"/>
      <c r="G62" s="431"/>
      <c r="H62" s="431"/>
      <c r="I62" s="431"/>
      <c r="J62" s="431"/>
      <c r="K62" s="431"/>
      <c r="L62" s="431"/>
      <c r="M62" s="430">
        <v>92</v>
      </c>
      <c r="N62" s="431">
        <v>70</v>
      </c>
      <c r="O62" s="431"/>
      <c r="P62" s="431">
        <v>20</v>
      </c>
      <c r="Q62" s="431">
        <v>68</v>
      </c>
      <c r="R62" s="431">
        <v>15</v>
      </c>
      <c r="S62" s="430">
        <v>15</v>
      </c>
      <c r="T62" s="444">
        <v>44</v>
      </c>
      <c r="U62" s="431">
        <v>26</v>
      </c>
      <c r="V62" s="431"/>
      <c r="W62" s="431">
        <v>10</v>
      </c>
      <c r="X62" s="437"/>
      <c r="Y62" s="438"/>
      <c r="Z62" s="437"/>
      <c r="AA62" s="431"/>
      <c r="AB62" s="431">
        <v>90</v>
      </c>
      <c r="AC62" s="430"/>
      <c r="AD62" s="434">
        <f t="shared" si="20"/>
        <v>858</v>
      </c>
      <c r="AE62" s="437"/>
      <c r="AF62" s="434">
        <f t="shared" si="21"/>
        <v>858</v>
      </c>
    </row>
    <row r="63" spans="1:32" s="426" customFormat="1" ht="14.25" customHeight="1" x14ac:dyDescent="0.2">
      <c r="A63" s="425">
        <v>45</v>
      </c>
      <c r="B63" s="431">
        <v>25</v>
      </c>
      <c r="C63" s="431">
        <v>15</v>
      </c>
      <c r="D63" s="446"/>
      <c r="E63" s="431">
        <v>200</v>
      </c>
      <c r="F63" s="431"/>
      <c r="G63" s="436"/>
      <c r="H63" s="431"/>
      <c r="I63" s="431"/>
      <c r="J63" s="431"/>
      <c r="K63" s="431"/>
      <c r="L63" s="431"/>
      <c r="M63" s="430">
        <v>63</v>
      </c>
      <c r="N63" s="431">
        <v>23</v>
      </c>
      <c r="O63" s="436"/>
      <c r="P63" s="431">
        <v>9</v>
      </c>
      <c r="Q63" s="431">
        <v>25</v>
      </c>
      <c r="R63" s="431">
        <v>7</v>
      </c>
      <c r="S63" s="430">
        <v>3</v>
      </c>
      <c r="T63" s="444">
        <v>17</v>
      </c>
      <c r="U63" s="430">
        <v>5</v>
      </c>
      <c r="V63" s="430"/>
      <c r="W63" s="431">
        <v>8</v>
      </c>
      <c r="X63" s="448"/>
      <c r="Y63" s="449"/>
      <c r="Z63" s="448"/>
      <c r="AA63" s="431"/>
      <c r="AB63" s="431">
        <v>15</v>
      </c>
      <c r="AC63" s="430"/>
      <c r="AD63" s="434">
        <f t="shared" si="20"/>
        <v>415</v>
      </c>
      <c r="AE63" s="448"/>
      <c r="AF63" s="434">
        <f t="shared" si="21"/>
        <v>415</v>
      </c>
    </row>
    <row r="64" spans="1:32" s="426" customFormat="1" ht="14.25" customHeight="1" x14ac:dyDescent="0.2">
      <c r="A64" s="425">
        <v>46</v>
      </c>
      <c r="B64" s="431">
        <v>210</v>
      </c>
      <c r="C64" s="431">
        <v>140</v>
      </c>
      <c r="D64" s="446"/>
      <c r="E64" s="431">
        <v>120</v>
      </c>
      <c r="F64" s="431"/>
      <c r="G64" s="436"/>
      <c r="H64" s="431"/>
      <c r="I64" s="431"/>
      <c r="J64" s="431"/>
      <c r="K64" s="431"/>
      <c r="L64" s="431"/>
      <c r="M64" s="430"/>
      <c r="N64" s="431">
        <v>175</v>
      </c>
      <c r="O64" s="436"/>
      <c r="P64" s="431">
        <v>90</v>
      </c>
      <c r="Q64" s="431">
        <v>147</v>
      </c>
      <c r="R64" s="431">
        <v>230</v>
      </c>
      <c r="S64" s="430">
        <v>3</v>
      </c>
      <c r="T64" s="444">
        <v>75</v>
      </c>
      <c r="U64" s="430">
        <v>45</v>
      </c>
      <c r="V64" s="430"/>
      <c r="W64" s="431">
        <v>1</v>
      </c>
      <c r="X64" s="448"/>
      <c r="Y64" s="449"/>
      <c r="Z64" s="448"/>
      <c r="AA64" s="431"/>
      <c r="AB64" s="431">
        <v>33</v>
      </c>
      <c r="AC64" s="430">
        <v>2</v>
      </c>
      <c r="AD64" s="434">
        <f t="shared" si="20"/>
        <v>1271</v>
      </c>
      <c r="AE64" s="448"/>
      <c r="AF64" s="434">
        <f t="shared" si="21"/>
        <v>1271</v>
      </c>
    </row>
    <row r="65" spans="1:32" s="426" customFormat="1" ht="14.25" customHeight="1" x14ac:dyDescent="0.2">
      <c r="A65" s="425">
        <v>47</v>
      </c>
      <c r="B65" s="431">
        <v>210</v>
      </c>
      <c r="C65" s="431">
        <v>40</v>
      </c>
      <c r="D65" s="446"/>
      <c r="E65" s="431">
        <v>220</v>
      </c>
      <c r="F65" s="431"/>
      <c r="G65" s="431"/>
      <c r="H65" s="431"/>
      <c r="I65" s="431"/>
      <c r="J65" s="431"/>
      <c r="K65" s="431"/>
      <c r="L65" s="431"/>
      <c r="M65" s="430">
        <v>109</v>
      </c>
      <c r="N65" s="431">
        <v>50</v>
      </c>
      <c r="O65" s="431"/>
      <c r="P65" s="431">
        <v>49</v>
      </c>
      <c r="Q65" s="431">
        <v>50</v>
      </c>
      <c r="R65" s="431">
        <v>20</v>
      </c>
      <c r="S65" s="430">
        <v>3</v>
      </c>
      <c r="T65" s="430">
        <v>23</v>
      </c>
      <c r="U65" s="430">
        <v>20</v>
      </c>
      <c r="V65" s="430"/>
      <c r="W65" s="431">
        <v>6</v>
      </c>
      <c r="X65" s="448"/>
      <c r="Y65" s="449"/>
      <c r="Z65" s="448"/>
      <c r="AA65" s="431"/>
      <c r="AB65" s="431">
        <v>65</v>
      </c>
      <c r="AC65" s="430">
        <v>2</v>
      </c>
      <c r="AD65" s="434">
        <f t="shared" si="20"/>
        <v>867</v>
      </c>
      <c r="AE65" s="448"/>
      <c r="AF65" s="434">
        <f t="shared" si="21"/>
        <v>867</v>
      </c>
    </row>
    <row r="66" spans="1:32" s="426" customFormat="1" ht="14.25" customHeight="1" x14ac:dyDescent="0.2">
      <c r="A66" s="425">
        <v>48</v>
      </c>
      <c r="B66" s="431">
        <v>64</v>
      </c>
      <c r="C66" s="431">
        <v>5</v>
      </c>
      <c r="D66" s="446"/>
      <c r="E66" s="431">
        <v>230</v>
      </c>
      <c r="F66" s="431"/>
      <c r="G66" s="431"/>
      <c r="H66" s="431"/>
      <c r="I66" s="431"/>
      <c r="J66" s="431"/>
      <c r="K66" s="431"/>
      <c r="L66" s="431"/>
      <c r="M66" s="430">
        <v>73</v>
      </c>
      <c r="N66" s="431">
        <v>15</v>
      </c>
      <c r="O66" s="431"/>
      <c r="P66" s="431">
        <v>18</v>
      </c>
      <c r="Q66" s="431">
        <v>3</v>
      </c>
      <c r="R66" s="431">
        <v>4</v>
      </c>
      <c r="S66" s="430">
        <v>3</v>
      </c>
      <c r="T66" s="430">
        <v>8</v>
      </c>
      <c r="U66" s="430"/>
      <c r="V66" s="430"/>
      <c r="W66" s="431">
        <v>3</v>
      </c>
      <c r="X66" s="448"/>
      <c r="Y66" s="449"/>
      <c r="Z66" s="448"/>
      <c r="AA66" s="431"/>
      <c r="AB66" s="431">
        <v>22</v>
      </c>
      <c r="AC66" s="430"/>
      <c r="AD66" s="434">
        <f t="shared" si="20"/>
        <v>448</v>
      </c>
      <c r="AE66" s="448"/>
      <c r="AF66" s="434">
        <f t="shared" si="21"/>
        <v>448</v>
      </c>
    </row>
    <row r="67" spans="1:32" s="426" customFormat="1" ht="14.25" customHeight="1" x14ac:dyDescent="0.2">
      <c r="A67" s="425">
        <v>49</v>
      </c>
      <c r="B67" s="431">
        <v>65</v>
      </c>
      <c r="C67" s="431">
        <v>140</v>
      </c>
      <c r="D67" s="446"/>
      <c r="E67" s="431">
        <v>90</v>
      </c>
      <c r="F67" s="431"/>
      <c r="G67" s="436"/>
      <c r="H67" s="431"/>
      <c r="I67" s="431"/>
      <c r="J67" s="431"/>
      <c r="K67" s="436"/>
      <c r="L67" s="431"/>
      <c r="M67" s="430"/>
      <c r="N67" s="436"/>
      <c r="O67" s="436"/>
      <c r="P67" s="431"/>
      <c r="Q67" s="431">
        <v>1</v>
      </c>
      <c r="R67" s="436"/>
      <c r="S67" s="430"/>
      <c r="T67" s="430">
        <v>26</v>
      </c>
      <c r="U67" s="430"/>
      <c r="V67" s="430"/>
      <c r="W67" s="430"/>
      <c r="X67" s="432"/>
      <c r="Y67" s="433"/>
      <c r="Z67" s="432"/>
      <c r="AA67" s="431"/>
      <c r="AB67" s="431">
        <v>50</v>
      </c>
      <c r="AC67" s="430">
        <v>20</v>
      </c>
      <c r="AD67" s="434">
        <f t="shared" si="20"/>
        <v>392</v>
      </c>
      <c r="AE67" s="432"/>
      <c r="AF67" s="434">
        <f t="shared" si="21"/>
        <v>392</v>
      </c>
    </row>
    <row r="68" spans="1:32" s="426" customFormat="1" ht="14.25" customHeight="1" x14ac:dyDescent="0.2">
      <c r="A68" s="425">
        <v>50</v>
      </c>
      <c r="B68" s="431">
        <v>65</v>
      </c>
      <c r="C68" s="431">
        <v>40</v>
      </c>
      <c r="D68" s="446"/>
      <c r="E68" s="431">
        <v>100</v>
      </c>
      <c r="F68" s="431"/>
      <c r="G68" s="436"/>
      <c r="H68" s="431"/>
      <c r="I68" s="431"/>
      <c r="J68" s="431"/>
      <c r="K68" s="436"/>
      <c r="L68" s="431"/>
      <c r="M68" s="430">
        <v>24</v>
      </c>
      <c r="N68" s="436"/>
      <c r="O68" s="436"/>
      <c r="P68" s="431"/>
      <c r="Q68" s="431"/>
      <c r="R68" s="436"/>
      <c r="S68" s="430"/>
      <c r="T68" s="430">
        <v>6</v>
      </c>
      <c r="U68" s="430"/>
      <c r="V68" s="430"/>
      <c r="W68" s="430"/>
      <c r="X68" s="432"/>
      <c r="Y68" s="433"/>
      <c r="Z68" s="432"/>
      <c r="AA68" s="431"/>
      <c r="AB68" s="431">
        <v>5</v>
      </c>
      <c r="AC68" s="430"/>
      <c r="AD68" s="434">
        <f t="shared" si="20"/>
        <v>240</v>
      </c>
      <c r="AE68" s="432"/>
      <c r="AF68" s="434">
        <f t="shared" si="21"/>
        <v>240</v>
      </c>
    </row>
    <row r="69" spans="1:32" s="426" customFormat="1" ht="14.25" customHeight="1" x14ac:dyDescent="0.2">
      <c r="A69" s="425">
        <v>51</v>
      </c>
      <c r="B69" s="431">
        <v>8</v>
      </c>
      <c r="C69" s="431">
        <v>6</v>
      </c>
      <c r="D69" s="446"/>
      <c r="E69" s="431">
        <v>418</v>
      </c>
      <c r="F69" s="431"/>
      <c r="G69" s="436"/>
      <c r="H69" s="431"/>
      <c r="I69" s="431"/>
      <c r="J69" s="431"/>
      <c r="K69" s="436"/>
      <c r="L69" s="431"/>
      <c r="M69" s="430">
        <v>13</v>
      </c>
      <c r="N69" s="436"/>
      <c r="O69" s="436"/>
      <c r="P69" s="431"/>
      <c r="Q69" s="431"/>
      <c r="R69" s="436"/>
      <c r="S69" s="430"/>
      <c r="T69" s="430">
        <v>3</v>
      </c>
      <c r="U69" s="430">
        <v>2</v>
      </c>
      <c r="V69" s="430"/>
      <c r="W69" s="430"/>
      <c r="X69" s="432"/>
      <c r="Y69" s="433"/>
      <c r="Z69" s="432"/>
      <c r="AA69" s="431"/>
      <c r="AB69" s="431">
        <v>5</v>
      </c>
      <c r="AC69" s="430"/>
      <c r="AD69" s="434">
        <f t="shared" si="20"/>
        <v>455</v>
      </c>
      <c r="AE69" s="432"/>
      <c r="AF69" s="434">
        <f t="shared" si="21"/>
        <v>455</v>
      </c>
    </row>
    <row r="70" spans="1:32" s="426" customFormat="1" ht="14.25" customHeight="1" x14ac:dyDescent="0.2">
      <c r="A70" s="425">
        <v>52</v>
      </c>
      <c r="B70" s="431"/>
      <c r="C70" s="431"/>
      <c r="D70" s="446"/>
      <c r="E70" s="431">
        <v>50</v>
      </c>
      <c r="F70" s="431"/>
      <c r="G70" s="436"/>
      <c r="H70" s="431"/>
      <c r="I70" s="431"/>
      <c r="J70" s="431"/>
      <c r="K70" s="436"/>
      <c r="L70" s="431"/>
      <c r="M70" s="430"/>
      <c r="N70" s="436"/>
      <c r="O70" s="436"/>
      <c r="P70" s="431"/>
      <c r="Q70" s="431"/>
      <c r="R70" s="436"/>
      <c r="S70" s="430"/>
      <c r="T70" s="430"/>
      <c r="U70" s="430"/>
      <c r="V70" s="430"/>
      <c r="W70" s="430"/>
      <c r="X70" s="432"/>
      <c r="Y70" s="433"/>
      <c r="Z70" s="432"/>
      <c r="AA70" s="431"/>
      <c r="AB70" s="431"/>
      <c r="AC70" s="430"/>
      <c r="AD70" s="434">
        <f t="shared" si="20"/>
        <v>50</v>
      </c>
      <c r="AE70" s="432"/>
      <c r="AF70" s="434">
        <f t="shared" si="21"/>
        <v>50</v>
      </c>
    </row>
    <row r="71" spans="1:32" s="426" customFormat="1" ht="14.25" customHeight="1" x14ac:dyDescent="0.2">
      <c r="A71" s="425">
        <v>53</v>
      </c>
      <c r="B71" s="431"/>
      <c r="C71" s="431"/>
      <c r="D71" s="446"/>
      <c r="E71" s="431">
        <v>50</v>
      </c>
      <c r="F71" s="431"/>
      <c r="G71" s="436"/>
      <c r="H71" s="431"/>
      <c r="I71" s="431"/>
      <c r="J71" s="431"/>
      <c r="K71" s="436"/>
      <c r="L71" s="431"/>
      <c r="M71" s="430">
        <v>54</v>
      </c>
      <c r="N71" s="436"/>
      <c r="O71" s="436"/>
      <c r="P71" s="431">
        <v>2</v>
      </c>
      <c r="Q71" s="431"/>
      <c r="R71" s="436"/>
      <c r="S71" s="430"/>
      <c r="T71" s="430"/>
      <c r="U71" s="430"/>
      <c r="V71" s="430"/>
      <c r="W71" s="430"/>
      <c r="X71" s="432"/>
      <c r="Y71" s="433"/>
      <c r="Z71" s="432"/>
      <c r="AA71" s="431"/>
      <c r="AB71" s="431"/>
      <c r="AC71" s="430"/>
      <c r="AD71" s="434">
        <f t="shared" si="20"/>
        <v>106</v>
      </c>
      <c r="AE71" s="432"/>
      <c r="AF71" s="434">
        <f t="shared" si="21"/>
        <v>106</v>
      </c>
    </row>
    <row r="72" spans="1:32" s="426" customFormat="1" ht="14.25" customHeight="1" x14ac:dyDescent="0.2">
      <c r="A72" s="425">
        <v>54</v>
      </c>
      <c r="B72" s="431"/>
      <c r="C72" s="431"/>
      <c r="D72" s="446"/>
      <c r="E72" s="431">
        <v>50</v>
      </c>
      <c r="F72" s="431"/>
      <c r="G72" s="436"/>
      <c r="H72" s="431"/>
      <c r="I72" s="431"/>
      <c r="J72" s="431"/>
      <c r="K72" s="436"/>
      <c r="L72" s="431"/>
      <c r="M72" s="430">
        <v>32</v>
      </c>
      <c r="N72" s="436"/>
      <c r="O72" s="436"/>
      <c r="P72" s="431">
        <v>1</v>
      </c>
      <c r="Q72" s="431"/>
      <c r="R72" s="436"/>
      <c r="S72" s="430"/>
      <c r="T72" s="430"/>
      <c r="U72" s="430"/>
      <c r="V72" s="430"/>
      <c r="W72" s="430"/>
      <c r="X72" s="432"/>
      <c r="Y72" s="433"/>
      <c r="Z72" s="432"/>
      <c r="AA72" s="431"/>
      <c r="AB72" s="431"/>
      <c r="AC72" s="430"/>
      <c r="AD72" s="434">
        <f t="shared" si="20"/>
        <v>83</v>
      </c>
      <c r="AE72" s="432"/>
      <c r="AF72" s="434">
        <f t="shared" si="21"/>
        <v>83</v>
      </c>
    </row>
    <row r="73" spans="1:32" s="426" customFormat="1" ht="14.25" customHeight="1" x14ac:dyDescent="0.2">
      <c r="A73" s="425">
        <v>55</v>
      </c>
      <c r="B73" s="431"/>
      <c r="C73" s="431"/>
      <c r="D73" s="446"/>
      <c r="E73" s="431">
        <v>260</v>
      </c>
      <c r="F73" s="431"/>
      <c r="G73" s="436"/>
      <c r="H73" s="431"/>
      <c r="I73" s="431"/>
      <c r="J73" s="431"/>
      <c r="K73" s="436"/>
      <c r="L73" s="431"/>
      <c r="M73" s="430">
        <v>10</v>
      </c>
      <c r="N73" s="436"/>
      <c r="O73" s="436"/>
      <c r="P73" s="431"/>
      <c r="Q73" s="431"/>
      <c r="R73" s="436"/>
      <c r="S73" s="431"/>
      <c r="T73" s="430"/>
      <c r="U73" s="430"/>
      <c r="V73" s="430"/>
      <c r="W73" s="430"/>
      <c r="X73" s="432"/>
      <c r="Y73" s="433"/>
      <c r="Z73" s="432"/>
      <c r="AA73" s="431"/>
      <c r="AB73" s="431"/>
      <c r="AC73" s="430"/>
      <c r="AD73" s="434">
        <f t="shared" si="20"/>
        <v>270</v>
      </c>
      <c r="AE73" s="432"/>
      <c r="AF73" s="434">
        <f t="shared" si="21"/>
        <v>270</v>
      </c>
    </row>
    <row r="74" spans="1:32" s="426" customFormat="1" ht="14.25" customHeight="1" x14ac:dyDescent="0.2">
      <c r="A74" s="425">
        <v>56</v>
      </c>
      <c r="B74" s="431"/>
      <c r="C74" s="431"/>
      <c r="D74" s="446"/>
      <c r="E74" s="431">
        <v>10</v>
      </c>
      <c r="F74" s="431"/>
      <c r="G74" s="436"/>
      <c r="H74" s="431"/>
      <c r="I74" s="431"/>
      <c r="J74" s="431"/>
      <c r="K74" s="436"/>
      <c r="L74" s="431"/>
      <c r="M74" s="430"/>
      <c r="N74" s="436"/>
      <c r="O74" s="436"/>
      <c r="P74" s="431"/>
      <c r="Q74" s="431"/>
      <c r="R74" s="436"/>
      <c r="S74" s="431"/>
      <c r="T74" s="430"/>
      <c r="U74" s="430"/>
      <c r="V74" s="430"/>
      <c r="W74" s="430"/>
      <c r="X74" s="432"/>
      <c r="Y74" s="433"/>
      <c r="Z74" s="432"/>
      <c r="AA74" s="431"/>
      <c r="AB74" s="431"/>
      <c r="AC74" s="430"/>
      <c r="AD74" s="434">
        <f t="shared" si="20"/>
        <v>10</v>
      </c>
      <c r="AE74" s="432"/>
      <c r="AF74" s="434">
        <f t="shared" si="21"/>
        <v>10</v>
      </c>
    </row>
    <row r="75" spans="1:32" s="426" customFormat="1" ht="14.25" customHeight="1" x14ac:dyDescent="0.2">
      <c r="A75" s="425">
        <v>57</v>
      </c>
      <c r="B75" s="430"/>
      <c r="C75" s="430"/>
      <c r="D75" s="446"/>
      <c r="E75" s="430">
        <v>790</v>
      </c>
      <c r="F75" s="430"/>
      <c r="G75" s="430"/>
      <c r="H75" s="430"/>
      <c r="I75" s="430"/>
      <c r="J75" s="430"/>
      <c r="K75" s="430"/>
      <c r="L75" s="430"/>
      <c r="M75" s="430">
        <v>57</v>
      </c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2"/>
      <c r="Y75" s="433"/>
      <c r="Z75" s="432"/>
      <c r="AA75" s="430"/>
      <c r="AB75" s="430">
        <v>8</v>
      </c>
      <c r="AC75" s="430"/>
      <c r="AD75" s="434">
        <f t="shared" si="20"/>
        <v>855</v>
      </c>
      <c r="AE75" s="432"/>
      <c r="AF75" s="434">
        <f t="shared" si="21"/>
        <v>855</v>
      </c>
    </row>
    <row r="76" spans="1:32" s="426" customFormat="1" ht="14.25" customHeight="1" x14ac:dyDescent="0.2">
      <c r="A76" s="425">
        <v>58</v>
      </c>
      <c r="B76" s="430">
        <v>15</v>
      </c>
      <c r="C76" s="430">
        <v>80</v>
      </c>
      <c r="D76" s="446"/>
      <c r="E76" s="430"/>
      <c r="F76" s="430"/>
      <c r="G76" s="430"/>
      <c r="H76" s="430"/>
      <c r="I76" s="430"/>
      <c r="J76" s="430"/>
      <c r="K76" s="430"/>
      <c r="L76" s="430"/>
      <c r="M76" s="430">
        <v>3</v>
      </c>
      <c r="N76" s="430">
        <v>20</v>
      </c>
      <c r="O76" s="430"/>
      <c r="P76" s="430">
        <v>6</v>
      </c>
      <c r="Q76" s="430"/>
      <c r="R76" s="430">
        <v>15</v>
      </c>
      <c r="S76" s="430">
        <v>10</v>
      </c>
      <c r="T76" s="430">
        <v>3</v>
      </c>
      <c r="U76" s="430">
        <v>5</v>
      </c>
      <c r="V76" s="430"/>
      <c r="W76" s="430"/>
      <c r="X76" s="432"/>
      <c r="Y76" s="433"/>
      <c r="Z76" s="432"/>
      <c r="AA76" s="430"/>
      <c r="AB76" s="430">
        <v>12</v>
      </c>
      <c r="AC76" s="430"/>
      <c r="AD76" s="434">
        <f t="shared" si="20"/>
        <v>169</v>
      </c>
      <c r="AE76" s="432"/>
      <c r="AF76" s="434">
        <f t="shared" si="21"/>
        <v>169</v>
      </c>
    </row>
    <row r="77" spans="1:32" s="426" customFormat="1" ht="14.25" customHeight="1" x14ac:dyDescent="0.2">
      <c r="A77" s="425">
        <v>59</v>
      </c>
      <c r="B77" s="430"/>
      <c r="C77" s="430"/>
      <c r="D77" s="446"/>
      <c r="E77" s="430">
        <v>400</v>
      </c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2"/>
      <c r="Y77" s="433"/>
      <c r="Z77" s="432"/>
      <c r="AA77" s="430"/>
      <c r="AB77" s="430"/>
      <c r="AC77" s="430"/>
      <c r="AD77" s="434">
        <f t="shared" si="20"/>
        <v>400</v>
      </c>
      <c r="AE77" s="432"/>
      <c r="AF77" s="434">
        <f t="shared" si="21"/>
        <v>400</v>
      </c>
    </row>
    <row r="78" spans="1:32" s="426" customFormat="1" ht="14.25" customHeight="1" x14ac:dyDescent="0.2">
      <c r="A78" s="425">
        <v>60</v>
      </c>
      <c r="B78" s="430"/>
      <c r="C78" s="430"/>
      <c r="D78" s="446"/>
      <c r="E78" s="430">
        <v>20</v>
      </c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2"/>
      <c r="Y78" s="433"/>
      <c r="Z78" s="432"/>
      <c r="AA78" s="430"/>
      <c r="AB78" s="430"/>
      <c r="AC78" s="430"/>
      <c r="AD78" s="434">
        <f t="shared" si="20"/>
        <v>20</v>
      </c>
      <c r="AE78" s="432"/>
      <c r="AF78" s="434">
        <f t="shared" si="21"/>
        <v>20</v>
      </c>
    </row>
    <row r="79" spans="1:32" s="426" customFormat="1" ht="14.25" customHeight="1" x14ac:dyDescent="0.2">
      <c r="A79" s="425">
        <v>61</v>
      </c>
      <c r="B79" s="430"/>
      <c r="C79" s="430"/>
      <c r="D79" s="446"/>
      <c r="E79" s="430">
        <v>10</v>
      </c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2"/>
      <c r="Y79" s="433"/>
      <c r="Z79" s="432"/>
      <c r="AA79" s="430"/>
      <c r="AB79" s="430"/>
      <c r="AC79" s="430"/>
      <c r="AD79" s="434">
        <f t="shared" si="20"/>
        <v>10</v>
      </c>
      <c r="AE79" s="432"/>
      <c r="AF79" s="434">
        <f t="shared" si="21"/>
        <v>10</v>
      </c>
    </row>
    <row r="80" spans="1:32" s="426" customFormat="1" ht="14.25" customHeight="1" x14ac:dyDescent="0.2">
      <c r="A80" s="425">
        <v>62</v>
      </c>
      <c r="B80" s="430"/>
      <c r="C80" s="430"/>
      <c r="D80" s="446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2"/>
      <c r="Y80" s="433"/>
      <c r="Z80" s="432"/>
      <c r="AA80" s="430"/>
      <c r="AB80" s="430"/>
      <c r="AC80" s="430"/>
      <c r="AD80" s="434">
        <f t="shared" si="20"/>
        <v>0</v>
      </c>
      <c r="AE80" s="432"/>
      <c r="AF80" s="434">
        <f t="shared" si="21"/>
        <v>0</v>
      </c>
    </row>
    <row r="81" spans="1:32" s="426" customFormat="1" ht="14.25" customHeight="1" x14ac:dyDescent="0.2">
      <c r="A81" s="425">
        <v>63</v>
      </c>
      <c r="B81" s="430"/>
      <c r="C81" s="430"/>
      <c r="D81" s="446"/>
      <c r="E81" s="430">
        <v>10</v>
      </c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2"/>
      <c r="Y81" s="433"/>
      <c r="Z81" s="432"/>
      <c r="AA81" s="430"/>
      <c r="AB81" s="430"/>
      <c r="AC81" s="430"/>
      <c r="AD81" s="434">
        <f t="shared" si="20"/>
        <v>10</v>
      </c>
      <c r="AE81" s="432"/>
      <c r="AF81" s="434">
        <f t="shared" si="21"/>
        <v>10</v>
      </c>
    </row>
    <row r="82" spans="1:32" s="426" customFormat="1" ht="14.25" customHeight="1" x14ac:dyDescent="0.2">
      <c r="A82" s="425">
        <v>64</v>
      </c>
      <c r="B82" s="430"/>
      <c r="C82" s="430"/>
      <c r="D82" s="446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2"/>
      <c r="Y82" s="433"/>
      <c r="Z82" s="432"/>
      <c r="AA82" s="430"/>
      <c r="AB82" s="430"/>
      <c r="AC82" s="430"/>
      <c r="AD82" s="434">
        <f t="shared" si="20"/>
        <v>0</v>
      </c>
      <c r="AE82" s="432"/>
      <c r="AF82" s="434">
        <f t="shared" si="21"/>
        <v>0</v>
      </c>
    </row>
    <row r="83" spans="1:32" s="422" customFormat="1" ht="19.5" customHeight="1" x14ac:dyDescent="0.2">
      <c r="A83" s="828" t="s">
        <v>536</v>
      </c>
      <c r="B83" s="427">
        <f>B84+B85</f>
        <v>24</v>
      </c>
      <c r="C83" s="427">
        <f t="shared" ref="C83:L83" si="22">C84+C85</f>
        <v>0</v>
      </c>
      <c r="D83" s="427">
        <f t="shared" si="22"/>
        <v>0</v>
      </c>
      <c r="E83" s="427">
        <f t="shared" si="22"/>
        <v>0</v>
      </c>
      <c r="F83" s="427">
        <f t="shared" si="22"/>
        <v>0</v>
      </c>
      <c r="G83" s="427">
        <f t="shared" si="22"/>
        <v>0</v>
      </c>
      <c r="H83" s="427">
        <f t="shared" si="22"/>
        <v>0</v>
      </c>
      <c r="I83" s="427">
        <f t="shared" si="22"/>
        <v>2</v>
      </c>
      <c r="J83" s="427">
        <f t="shared" si="22"/>
        <v>0</v>
      </c>
      <c r="K83" s="427">
        <f t="shared" si="22"/>
        <v>0</v>
      </c>
      <c r="L83" s="427">
        <f t="shared" si="22"/>
        <v>0</v>
      </c>
      <c r="M83" s="427">
        <f>M84+M85</f>
        <v>0</v>
      </c>
      <c r="N83" s="427">
        <f t="shared" ref="N83:AF83" si="23">N84+N85</f>
        <v>0</v>
      </c>
      <c r="O83" s="427">
        <f t="shared" si="23"/>
        <v>0</v>
      </c>
      <c r="P83" s="427">
        <f t="shared" si="23"/>
        <v>0</v>
      </c>
      <c r="Q83" s="427">
        <f t="shared" si="23"/>
        <v>0</v>
      </c>
      <c r="R83" s="427">
        <f t="shared" si="23"/>
        <v>0</v>
      </c>
      <c r="S83" s="427">
        <f t="shared" si="23"/>
        <v>0</v>
      </c>
      <c r="T83" s="427">
        <f t="shared" si="23"/>
        <v>0</v>
      </c>
      <c r="U83" s="427">
        <f t="shared" si="23"/>
        <v>0</v>
      </c>
      <c r="V83" s="427">
        <f t="shared" si="23"/>
        <v>0</v>
      </c>
      <c r="W83" s="427">
        <f t="shared" si="23"/>
        <v>0</v>
      </c>
      <c r="X83" s="427">
        <f t="shared" si="23"/>
        <v>0</v>
      </c>
      <c r="Y83" s="428">
        <f t="shared" si="23"/>
        <v>0</v>
      </c>
      <c r="Z83" s="427">
        <f t="shared" si="23"/>
        <v>0</v>
      </c>
      <c r="AA83" s="427">
        <f t="shared" si="23"/>
        <v>0</v>
      </c>
      <c r="AB83" s="427">
        <f t="shared" si="23"/>
        <v>0</v>
      </c>
      <c r="AC83" s="427">
        <f t="shared" si="23"/>
        <v>0</v>
      </c>
      <c r="AD83" s="427">
        <f t="shared" si="23"/>
        <v>26</v>
      </c>
      <c r="AE83" s="427">
        <f t="shared" si="23"/>
        <v>0</v>
      </c>
      <c r="AF83" s="427">
        <f t="shared" si="23"/>
        <v>26</v>
      </c>
    </row>
    <row r="84" spans="1:32" s="426" customFormat="1" ht="15.75" customHeight="1" x14ac:dyDescent="0.2">
      <c r="A84" s="425">
        <v>65</v>
      </c>
      <c r="B84" s="431">
        <v>20</v>
      </c>
      <c r="C84" s="431"/>
      <c r="D84" s="431"/>
      <c r="E84" s="431"/>
      <c r="F84" s="431"/>
      <c r="G84" s="436"/>
      <c r="H84" s="431"/>
      <c r="I84" s="431">
        <v>2</v>
      </c>
      <c r="J84" s="431"/>
      <c r="K84" s="436"/>
      <c r="L84" s="431"/>
      <c r="M84" s="430"/>
      <c r="N84" s="436"/>
      <c r="O84" s="436"/>
      <c r="P84" s="431"/>
      <c r="Q84" s="431"/>
      <c r="R84" s="436"/>
      <c r="S84" s="431"/>
      <c r="T84" s="430"/>
      <c r="U84" s="430"/>
      <c r="V84" s="430"/>
      <c r="W84" s="430"/>
      <c r="X84" s="432"/>
      <c r="Y84" s="433"/>
      <c r="Z84" s="432"/>
      <c r="AA84" s="431"/>
      <c r="AB84" s="431"/>
      <c r="AC84" s="430"/>
      <c r="AD84" s="434">
        <f>B84+C84+D84+E84+F84+G84+H84+I84+J84+K84+L84+M84+N84+O84+P84+Q84+R84+S84+T84+U84+V84+W84+X84+Y84+Z84+AA84+AB84+AC84</f>
        <v>22</v>
      </c>
      <c r="AE84" s="432"/>
      <c r="AF84" s="434">
        <f>AD84+AE84</f>
        <v>22</v>
      </c>
    </row>
    <row r="85" spans="1:32" s="426" customFormat="1" ht="15.75" customHeight="1" x14ac:dyDescent="0.2">
      <c r="A85" s="832">
        <v>66</v>
      </c>
      <c r="B85" s="431">
        <v>4</v>
      </c>
      <c r="C85" s="431"/>
      <c r="D85" s="431"/>
      <c r="E85" s="431"/>
      <c r="F85" s="431"/>
      <c r="G85" s="436"/>
      <c r="H85" s="431"/>
      <c r="I85" s="431"/>
      <c r="J85" s="431"/>
      <c r="K85" s="436"/>
      <c r="L85" s="431"/>
      <c r="M85" s="430"/>
      <c r="N85" s="436"/>
      <c r="O85" s="436"/>
      <c r="P85" s="431"/>
      <c r="Q85" s="431"/>
      <c r="R85" s="436"/>
      <c r="S85" s="431"/>
      <c r="T85" s="430"/>
      <c r="U85" s="430"/>
      <c r="V85" s="430"/>
      <c r="W85" s="430"/>
      <c r="X85" s="432"/>
      <c r="Y85" s="433"/>
      <c r="Z85" s="432"/>
      <c r="AA85" s="431"/>
      <c r="AB85" s="431"/>
      <c r="AC85" s="430"/>
      <c r="AD85" s="434">
        <f>B85+C85+D85+E85+F85+G85+H85+I85+J85+K85+L85+M85+N85+O85+P85+Q85+R85+S85+T85+U85+V85+W85+X85+Y85+Z85+AA85+AB85+AC85</f>
        <v>4</v>
      </c>
      <c r="AE85" s="432"/>
      <c r="AF85" s="434">
        <f>AD85+AE85</f>
        <v>4</v>
      </c>
    </row>
    <row r="86" spans="1:32" s="422" customFormat="1" ht="24" customHeight="1" x14ac:dyDescent="0.2">
      <c r="A86" s="828" t="s">
        <v>537</v>
      </c>
      <c r="B86" s="427">
        <f>SUM(B87:B93)</f>
        <v>347</v>
      </c>
      <c r="C86" s="427">
        <f t="shared" ref="C86:AF86" si="24">SUM(C87:C93)</f>
        <v>175</v>
      </c>
      <c r="D86" s="427">
        <f t="shared" si="24"/>
        <v>0</v>
      </c>
      <c r="E86" s="427">
        <f t="shared" si="24"/>
        <v>0</v>
      </c>
      <c r="F86" s="427">
        <f t="shared" si="24"/>
        <v>0</v>
      </c>
      <c r="G86" s="427">
        <f t="shared" si="24"/>
        <v>0</v>
      </c>
      <c r="H86" s="427">
        <f t="shared" si="24"/>
        <v>265</v>
      </c>
      <c r="I86" s="427">
        <f t="shared" si="24"/>
        <v>69</v>
      </c>
      <c r="J86" s="427">
        <f t="shared" si="24"/>
        <v>236</v>
      </c>
      <c r="K86" s="427">
        <f t="shared" si="24"/>
        <v>0</v>
      </c>
      <c r="L86" s="427">
        <f t="shared" si="24"/>
        <v>90</v>
      </c>
      <c r="M86" s="427">
        <f t="shared" si="24"/>
        <v>220</v>
      </c>
      <c r="N86" s="427">
        <f t="shared" si="24"/>
        <v>225</v>
      </c>
      <c r="O86" s="427">
        <f t="shared" si="24"/>
        <v>0</v>
      </c>
      <c r="P86" s="427">
        <f t="shared" si="24"/>
        <v>26</v>
      </c>
      <c r="Q86" s="427">
        <f t="shared" si="24"/>
        <v>35</v>
      </c>
      <c r="R86" s="427">
        <f t="shared" si="24"/>
        <v>77</v>
      </c>
      <c r="S86" s="427">
        <f t="shared" si="24"/>
        <v>45</v>
      </c>
      <c r="T86" s="427">
        <f t="shared" si="24"/>
        <v>0</v>
      </c>
      <c r="U86" s="427">
        <f t="shared" si="24"/>
        <v>16</v>
      </c>
      <c r="V86" s="427">
        <f t="shared" si="24"/>
        <v>10</v>
      </c>
      <c r="W86" s="427">
        <f t="shared" si="24"/>
        <v>0</v>
      </c>
      <c r="X86" s="427">
        <f t="shared" si="24"/>
        <v>0</v>
      </c>
      <c r="Y86" s="428">
        <f t="shared" si="24"/>
        <v>0</v>
      </c>
      <c r="Z86" s="427">
        <f t="shared" si="24"/>
        <v>0</v>
      </c>
      <c r="AA86" s="427">
        <f t="shared" si="24"/>
        <v>0</v>
      </c>
      <c r="AB86" s="427">
        <f t="shared" si="24"/>
        <v>0</v>
      </c>
      <c r="AC86" s="427">
        <f t="shared" si="24"/>
        <v>36</v>
      </c>
      <c r="AD86" s="427">
        <f t="shared" si="24"/>
        <v>1872</v>
      </c>
      <c r="AE86" s="427">
        <f t="shared" si="24"/>
        <v>0</v>
      </c>
      <c r="AF86" s="427">
        <f t="shared" si="24"/>
        <v>1872</v>
      </c>
    </row>
    <row r="87" spans="1:32" s="426" customFormat="1" ht="15.75" customHeight="1" x14ac:dyDescent="0.2">
      <c r="A87" s="833">
        <v>67</v>
      </c>
      <c r="B87" s="430">
        <v>85</v>
      </c>
      <c r="C87" s="430">
        <v>50</v>
      </c>
      <c r="D87" s="430"/>
      <c r="E87" s="430"/>
      <c r="F87" s="430"/>
      <c r="G87" s="430"/>
      <c r="H87" s="430">
        <v>42</v>
      </c>
      <c r="I87" s="430">
        <v>64</v>
      </c>
      <c r="J87" s="430">
        <v>222</v>
      </c>
      <c r="K87" s="430"/>
      <c r="L87" s="430">
        <v>67</v>
      </c>
      <c r="M87" s="430">
        <v>20</v>
      </c>
      <c r="N87" s="430">
        <v>60</v>
      </c>
      <c r="O87" s="430"/>
      <c r="P87" s="430">
        <v>16</v>
      </c>
      <c r="Q87" s="430"/>
      <c r="R87" s="430">
        <v>40</v>
      </c>
      <c r="S87" s="430">
        <v>10</v>
      </c>
      <c r="T87" s="430"/>
      <c r="U87" s="430">
        <v>5</v>
      </c>
      <c r="V87" s="430"/>
      <c r="W87" s="430"/>
      <c r="X87" s="432"/>
      <c r="Y87" s="433"/>
      <c r="Z87" s="432"/>
      <c r="AA87" s="430"/>
      <c r="AB87" s="430"/>
      <c r="AC87" s="430">
        <v>14</v>
      </c>
      <c r="AD87" s="434">
        <f t="shared" ref="AD87:AD93" si="25">B87+C87+D87+E87+F87+G87+H87+I87+J87+K87+L87+M87+N87+O87+P87+Q87+R87+S87+T87+U87+V87+W87+X87+Y87+Z87+AA87+AB87+AC87</f>
        <v>695</v>
      </c>
      <c r="AE87" s="432"/>
      <c r="AF87" s="434">
        <f t="shared" ref="AF87:AF93" si="26">AD87+AE87</f>
        <v>695</v>
      </c>
    </row>
    <row r="88" spans="1:32" s="426" customFormat="1" ht="15.75" customHeight="1" x14ac:dyDescent="0.2">
      <c r="A88" s="833">
        <v>68</v>
      </c>
      <c r="B88" s="444">
        <v>16</v>
      </c>
      <c r="C88" s="430">
        <v>45</v>
      </c>
      <c r="D88" s="430"/>
      <c r="E88" s="430"/>
      <c r="F88" s="430"/>
      <c r="G88" s="430"/>
      <c r="H88" s="430"/>
      <c r="I88" s="430">
        <v>5</v>
      </c>
      <c r="J88" s="444">
        <v>4</v>
      </c>
      <c r="K88" s="430"/>
      <c r="L88" s="430">
        <v>20</v>
      </c>
      <c r="M88" s="430"/>
      <c r="N88" s="430">
        <v>45</v>
      </c>
      <c r="O88" s="430"/>
      <c r="P88" s="430">
        <v>10</v>
      </c>
      <c r="Q88" s="430">
        <v>35</v>
      </c>
      <c r="R88" s="430">
        <v>37</v>
      </c>
      <c r="S88" s="430">
        <v>35</v>
      </c>
      <c r="T88" s="430"/>
      <c r="U88" s="430">
        <v>11</v>
      </c>
      <c r="V88" s="430">
        <v>5</v>
      </c>
      <c r="W88" s="430"/>
      <c r="X88" s="432"/>
      <c r="Y88" s="433"/>
      <c r="Z88" s="432"/>
      <c r="AA88" s="430"/>
      <c r="AB88" s="430"/>
      <c r="AC88" s="430"/>
      <c r="AD88" s="434">
        <f t="shared" si="25"/>
        <v>268</v>
      </c>
      <c r="AE88" s="432"/>
      <c r="AF88" s="434">
        <f t="shared" si="26"/>
        <v>268</v>
      </c>
    </row>
    <row r="89" spans="1:32" s="426" customFormat="1" ht="15.75" customHeight="1" x14ac:dyDescent="0.2">
      <c r="A89" s="833">
        <v>69</v>
      </c>
      <c r="B89" s="430"/>
      <c r="C89" s="430">
        <v>40</v>
      </c>
      <c r="D89" s="430"/>
      <c r="E89" s="430"/>
      <c r="F89" s="430"/>
      <c r="G89" s="430"/>
      <c r="H89" s="430"/>
      <c r="I89" s="430"/>
      <c r="J89" s="430"/>
      <c r="K89" s="430"/>
      <c r="L89" s="430"/>
      <c r="M89" s="430">
        <v>20</v>
      </c>
      <c r="N89" s="430">
        <v>8</v>
      </c>
      <c r="O89" s="430"/>
      <c r="P89" s="430"/>
      <c r="Q89" s="430"/>
      <c r="R89" s="430"/>
      <c r="S89" s="430"/>
      <c r="T89" s="430"/>
      <c r="U89" s="430"/>
      <c r="V89" s="430">
        <v>5</v>
      </c>
      <c r="W89" s="430"/>
      <c r="X89" s="432"/>
      <c r="Y89" s="433"/>
      <c r="Z89" s="432"/>
      <c r="AA89" s="430"/>
      <c r="AB89" s="430"/>
      <c r="AC89" s="430">
        <v>22</v>
      </c>
      <c r="AD89" s="434">
        <f t="shared" si="25"/>
        <v>95</v>
      </c>
      <c r="AE89" s="432"/>
      <c r="AF89" s="434">
        <f t="shared" si="26"/>
        <v>95</v>
      </c>
    </row>
    <row r="90" spans="1:32" s="426" customFormat="1" ht="15.75" customHeight="1" x14ac:dyDescent="0.2">
      <c r="A90" s="833">
        <v>70</v>
      </c>
      <c r="B90" s="444">
        <v>246</v>
      </c>
      <c r="C90" s="430">
        <v>40</v>
      </c>
      <c r="D90" s="430"/>
      <c r="E90" s="430"/>
      <c r="F90" s="430"/>
      <c r="G90" s="442"/>
      <c r="H90" s="430">
        <v>223</v>
      </c>
      <c r="I90" s="430"/>
      <c r="J90" s="430"/>
      <c r="K90" s="442"/>
      <c r="L90" s="430"/>
      <c r="M90" s="430">
        <v>176</v>
      </c>
      <c r="N90" s="430">
        <v>112</v>
      </c>
      <c r="O90" s="430"/>
      <c r="P90" s="430"/>
      <c r="Q90" s="430"/>
      <c r="R90" s="442"/>
      <c r="S90" s="430"/>
      <c r="T90" s="430"/>
      <c r="U90" s="430"/>
      <c r="V90" s="430"/>
      <c r="W90" s="430"/>
      <c r="X90" s="432"/>
      <c r="Y90" s="433"/>
      <c r="Z90" s="432"/>
      <c r="AA90" s="430"/>
      <c r="AB90" s="430"/>
      <c r="AC90" s="430"/>
      <c r="AD90" s="434">
        <f t="shared" si="25"/>
        <v>797</v>
      </c>
      <c r="AE90" s="432"/>
      <c r="AF90" s="434">
        <f t="shared" si="26"/>
        <v>797</v>
      </c>
    </row>
    <row r="91" spans="1:32" s="426" customFormat="1" ht="15.75" customHeight="1" x14ac:dyDescent="0.2">
      <c r="A91" s="833">
        <v>71</v>
      </c>
      <c r="B91" s="430"/>
      <c r="C91" s="430"/>
      <c r="D91" s="430"/>
      <c r="E91" s="430"/>
      <c r="F91" s="430"/>
      <c r="G91" s="430"/>
      <c r="H91" s="430"/>
      <c r="I91" s="430"/>
      <c r="J91" s="430">
        <v>10</v>
      </c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2"/>
      <c r="Y91" s="433"/>
      <c r="Z91" s="432"/>
      <c r="AA91" s="430"/>
      <c r="AB91" s="430"/>
      <c r="AC91" s="430"/>
      <c r="AD91" s="434">
        <f t="shared" si="25"/>
        <v>10</v>
      </c>
      <c r="AE91" s="432"/>
      <c r="AF91" s="434">
        <f t="shared" si="26"/>
        <v>10</v>
      </c>
    </row>
    <row r="92" spans="1:32" s="426" customFormat="1" ht="15.75" customHeight="1" x14ac:dyDescent="0.2">
      <c r="A92" s="833">
        <v>72</v>
      </c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2"/>
      <c r="Y92" s="433"/>
      <c r="Z92" s="432"/>
      <c r="AA92" s="430"/>
      <c r="AB92" s="430"/>
      <c r="AC92" s="430"/>
      <c r="AD92" s="434">
        <f t="shared" si="25"/>
        <v>0</v>
      </c>
      <c r="AE92" s="432"/>
      <c r="AF92" s="434">
        <f t="shared" si="26"/>
        <v>0</v>
      </c>
    </row>
    <row r="93" spans="1:32" s="426" customFormat="1" ht="15.75" customHeight="1" x14ac:dyDescent="0.2">
      <c r="A93" s="833">
        <v>73</v>
      </c>
      <c r="B93" s="430"/>
      <c r="C93" s="430"/>
      <c r="D93" s="430"/>
      <c r="E93" s="430"/>
      <c r="F93" s="430"/>
      <c r="G93" s="430"/>
      <c r="H93" s="430"/>
      <c r="I93" s="430"/>
      <c r="J93" s="430"/>
      <c r="K93" s="430"/>
      <c r="L93" s="430">
        <v>3</v>
      </c>
      <c r="M93" s="430">
        <v>4</v>
      </c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2"/>
      <c r="Y93" s="433"/>
      <c r="Z93" s="432"/>
      <c r="AA93" s="430"/>
      <c r="AB93" s="430"/>
      <c r="AC93" s="430"/>
      <c r="AD93" s="434">
        <f t="shared" si="25"/>
        <v>7</v>
      </c>
      <c r="AE93" s="432"/>
      <c r="AF93" s="434">
        <f t="shared" si="26"/>
        <v>7</v>
      </c>
    </row>
    <row r="94" spans="1:32" s="422" customFormat="1" ht="18.75" customHeight="1" x14ac:dyDescent="0.2">
      <c r="A94" s="828" t="s">
        <v>538</v>
      </c>
      <c r="B94" s="427">
        <f>SUM(B95:B97)</f>
        <v>150</v>
      </c>
      <c r="C94" s="427">
        <f t="shared" ref="C94:AF94" si="27">SUM(C95:C97)</f>
        <v>0</v>
      </c>
      <c r="D94" s="427">
        <f t="shared" si="27"/>
        <v>0</v>
      </c>
      <c r="E94" s="427">
        <f t="shared" si="27"/>
        <v>0</v>
      </c>
      <c r="F94" s="427">
        <f t="shared" si="27"/>
        <v>0</v>
      </c>
      <c r="G94" s="427">
        <f t="shared" si="27"/>
        <v>0</v>
      </c>
      <c r="H94" s="427">
        <f t="shared" si="27"/>
        <v>0</v>
      </c>
      <c r="I94" s="427">
        <f t="shared" si="27"/>
        <v>131</v>
      </c>
      <c r="J94" s="427">
        <f t="shared" si="27"/>
        <v>49</v>
      </c>
      <c r="K94" s="427">
        <f t="shared" si="27"/>
        <v>9</v>
      </c>
      <c r="L94" s="427">
        <f t="shared" si="27"/>
        <v>0</v>
      </c>
      <c r="M94" s="427">
        <f t="shared" si="27"/>
        <v>0</v>
      </c>
      <c r="N94" s="427">
        <f t="shared" si="27"/>
        <v>10</v>
      </c>
      <c r="O94" s="427">
        <f t="shared" si="27"/>
        <v>0</v>
      </c>
      <c r="P94" s="427">
        <f t="shared" si="27"/>
        <v>0</v>
      </c>
      <c r="Q94" s="427">
        <f t="shared" si="27"/>
        <v>0</v>
      </c>
      <c r="R94" s="427">
        <f t="shared" si="27"/>
        <v>0</v>
      </c>
      <c r="S94" s="427">
        <f t="shared" si="27"/>
        <v>0</v>
      </c>
      <c r="T94" s="427">
        <f t="shared" si="27"/>
        <v>0</v>
      </c>
      <c r="U94" s="427">
        <f t="shared" si="27"/>
        <v>0</v>
      </c>
      <c r="V94" s="427">
        <f t="shared" si="27"/>
        <v>0</v>
      </c>
      <c r="W94" s="427">
        <f t="shared" si="27"/>
        <v>0</v>
      </c>
      <c r="X94" s="427">
        <f t="shared" si="27"/>
        <v>0</v>
      </c>
      <c r="Y94" s="428">
        <f t="shared" si="27"/>
        <v>0</v>
      </c>
      <c r="Z94" s="427">
        <f t="shared" si="27"/>
        <v>0</v>
      </c>
      <c r="AA94" s="427">
        <f t="shared" si="27"/>
        <v>41</v>
      </c>
      <c r="AB94" s="427">
        <f t="shared" si="27"/>
        <v>0</v>
      </c>
      <c r="AC94" s="427">
        <f t="shared" si="27"/>
        <v>25</v>
      </c>
      <c r="AD94" s="427">
        <f t="shared" si="27"/>
        <v>415</v>
      </c>
      <c r="AE94" s="427">
        <f t="shared" si="27"/>
        <v>0</v>
      </c>
      <c r="AF94" s="427">
        <f t="shared" si="27"/>
        <v>415</v>
      </c>
    </row>
    <row r="95" spans="1:32" s="426" customFormat="1" ht="18" customHeight="1" x14ac:dyDescent="0.2">
      <c r="A95" s="425">
        <v>74</v>
      </c>
      <c r="B95" s="444">
        <v>130</v>
      </c>
      <c r="C95" s="430"/>
      <c r="D95" s="430"/>
      <c r="E95" s="430"/>
      <c r="F95" s="430"/>
      <c r="G95" s="430"/>
      <c r="H95" s="430"/>
      <c r="I95" s="430">
        <v>131</v>
      </c>
      <c r="J95" s="430">
        <v>49</v>
      </c>
      <c r="K95" s="430">
        <v>6</v>
      </c>
      <c r="L95" s="430"/>
      <c r="M95" s="430"/>
      <c r="N95" s="430">
        <v>10</v>
      </c>
      <c r="O95" s="430"/>
      <c r="P95" s="430"/>
      <c r="Q95" s="430"/>
      <c r="R95" s="430"/>
      <c r="S95" s="430"/>
      <c r="T95" s="430"/>
      <c r="U95" s="430"/>
      <c r="V95" s="430"/>
      <c r="W95" s="430"/>
      <c r="X95" s="432"/>
      <c r="Y95" s="433"/>
      <c r="Z95" s="432"/>
      <c r="AA95" s="430">
        <v>41</v>
      </c>
      <c r="AB95" s="430"/>
      <c r="AC95" s="430">
        <v>25</v>
      </c>
      <c r="AD95" s="434">
        <f>B95+C95+D95+E95+F95+G95+H95+I95+J95+K95+L95+M95+N95+O95+P95+Q95+R95+S95+T95+U95+V95+W95+X95+Y95+Z95+AA95+AB95+AC95</f>
        <v>392</v>
      </c>
      <c r="AE95" s="432"/>
      <c r="AF95" s="434">
        <f>AD95+AE95</f>
        <v>392</v>
      </c>
    </row>
    <row r="96" spans="1:32" s="426" customFormat="1" ht="12.75" customHeight="1" x14ac:dyDescent="0.2">
      <c r="A96" s="425">
        <v>75</v>
      </c>
      <c r="B96" s="444">
        <v>20</v>
      </c>
      <c r="C96" s="430"/>
      <c r="D96" s="430"/>
      <c r="E96" s="430"/>
      <c r="F96" s="430"/>
      <c r="G96" s="430"/>
      <c r="H96" s="430"/>
      <c r="I96" s="430"/>
      <c r="J96" s="430"/>
      <c r="K96" s="430">
        <v>3</v>
      </c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2"/>
      <c r="Y96" s="433"/>
      <c r="Z96" s="432"/>
      <c r="AA96" s="430"/>
      <c r="AB96" s="430"/>
      <c r="AC96" s="430"/>
      <c r="AD96" s="434">
        <f>B96+C96+D96+E96+F96+G96+H96+I96+J96+K96+L96+M96+N96+O96+P96+Q96+R96+S96+T96+U96+V96+W96+X96+Y96+Z96+AA96+AB96+AC96</f>
        <v>23</v>
      </c>
      <c r="AE96" s="432"/>
      <c r="AF96" s="434">
        <f>AD96+AE96</f>
        <v>23</v>
      </c>
    </row>
    <row r="97" spans="1:32" s="426" customFormat="1" ht="12.75" customHeight="1" x14ac:dyDescent="0.2">
      <c r="A97" s="425">
        <v>76</v>
      </c>
      <c r="B97" s="444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2"/>
      <c r="Y97" s="433"/>
      <c r="Z97" s="432"/>
      <c r="AA97" s="430"/>
      <c r="AB97" s="430"/>
      <c r="AC97" s="430"/>
      <c r="AD97" s="434"/>
      <c r="AE97" s="432"/>
      <c r="AF97" s="434">
        <f>AD97+AE97</f>
        <v>0</v>
      </c>
    </row>
    <row r="98" spans="1:32" s="426" customFormat="1" ht="12.75" customHeight="1" x14ac:dyDescent="0.2">
      <c r="A98" s="828" t="s">
        <v>539</v>
      </c>
      <c r="B98" s="450">
        <f>SUM(B99:B100)</f>
        <v>186</v>
      </c>
      <c r="C98" s="450">
        <f t="shared" ref="C98:AF98" si="28">SUM(C99:C100)</f>
        <v>0</v>
      </c>
      <c r="D98" s="450">
        <f t="shared" si="28"/>
        <v>0</v>
      </c>
      <c r="E98" s="450">
        <f t="shared" si="28"/>
        <v>0</v>
      </c>
      <c r="F98" s="450">
        <f t="shared" si="28"/>
        <v>0</v>
      </c>
      <c r="G98" s="450">
        <f t="shared" si="28"/>
        <v>0</v>
      </c>
      <c r="H98" s="450">
        <f>SUM(H99:H100)</f>
        <v>0</v>
      </c>
      <c r="I98" s="450">
        <f t="shared" si="28"/>
        <v>10</v>
      </c>
      <c r="J98" s="450">
        <f t="shared" si="28"/>
        <v>7</v>
      </c>
      <c r="K98" s="450">
        <f t="shared" si="28"/>
        <v>0</v>
      </c>
      <c r="L98" s="450">
        <f t="shared" si="28"/>
        <v>0</v>
      </c>
      <c r="M98" s="450">
        <f t="shared" si="28"/>
        <v>0</v>
      </c>
      <c r="N98" s="450">
        <f t="shared" si="28"/>
        <v>73</v>
      </c>
      <c r="O98" s="450">
        <f t="shared" si="28"/>
        <v>0</v>
      </c>
      <c r="P98" s="450">
        <f t="shared" si="28"/>
        <v>0</v>
      </c>
      <c r="Q98" s="450">
        <f t="shared" si="28"/>
        <v>0</v>
      </c>
      <c r="R98" s="450">
        <f t="shared" si="28"/>
        <v>0</v>
      </c>
      <c r="S98" s="450">
        <f t="shared" si="28"/>
        <v>0</v>
      </c>
      <c r="T98" s="450">
        <f t="shared" si="28"/>
        <v>0</v>
      </c>
      <c r="U98" s="450">
        <f t="shared" si="28"/>
        <v>0</v>
      </c>
      <c r="V98" s="450">
        <f t="shared" si="28"/>
        <v>0</v>
      </c>
      <c r="W98" s="450">
        <f t="shared" si="28"/>
        <v>0</v>
      </c>
      <c r="X98" s="451">
        <f t="shared" si="28"/>
        <v>0</v>
      </c>
      <c r="Y98" s="452">
        <f t="shared" si="28"/>
        <v>0</v>
      </c>
      <c r="Z98" s="451">
        <f t="shared" si="28"/>
        <v>0</v>
      </c>
      <c r="AA98" s="450">
        <f t="shared" si="28"/>
        <v>25</v>
      </c>
      <c r="AB98" s="450">
        <f t="shared" si="28"/>
        <v>0</v>
      </c>
      <c r="AC98" s="450">
        <f t="shared" si="28"/>
        <v>0</v>
      </c>
      <c r="AD98" s="450">
        <f t="shared" si="28"/>
        <v>301</v>
      </c>
      <c r="AE98" s="451">
        <f t="shared" si="28"/>
        <v>0</v>
      </c>
      <c r="AF98" s="450">
        <f t="shared" si="28"/>
        <v>301</v>
      </c>
    </row>
    <row r="99" spans="1:32" s="426" customFormat="1" ht="12.75" customHeight="1" x14ac:dyDescent="0.2">
      <c r="A99" s="425">
        <v>77</v>
      </c>
      <c r="B99" s="444">
        <v>156</v>
      </c>
      <c r="C99" s="430"/>
      <c r="D99" s="430"/>
      <c r="E99" s="430"/>
      <c r="F99" s="430"/>
      <c r="G99" s="430"/>
      <c r="H99" s="430"/>
      <c r="I99" s="430">
        <v>8</v>
      </c>
      <c r="J99" s="430">
        <v>7</v>
      </c>
      <c r="K99" s="430"/>
      <c r="L99" s="430"/>
      <c r="M99" s="430"/>
      <c r="N99" s="430">
        <v>70</v>
      </c>
      <c r="O99" s="430"/>
      <c r="P99" s="430"/>
      <c r="Q99" s="430"/>
      <c r="R99" s="430"/>
      <c r="S99" s="430"/>
      <c r="T99" s="430"/>
      <c r="U99" s="430"/>
      <c r="V99" s="430"/>
      <c r="W99" s="430"/>
      <c r="X99" s="432"/>
      <c r="Y99" s="433"/>
      <c r="Z99" s="432"/>
      <c r="AA99" s="430">
        <v>25</v>
      </c>
      <c r="AB99" s="430"/>
      <c r="AC99" s="430"/>
      <c r="AD99" s="434">
        <f>B99+C99+D99+E99+F99+G99+H99+I99+J99+K99+L99+M99+N99+O99+P99+Q99+R99+S99+T99+U99+V99+W99+X99+Y99+Z99+AA99+AB99+AC99</f>
        <v>266</v>
      </c>
      <c r="AE99" s="432"/>
      <c r="AF99" s="434">
        <f>AD99+AE99</f>
        <v>266</v>
      </c>
    </row>
    <row r="100" spans="1:32" s="426" customFormat="1" ht="12.75" customHeight="1" x14ac:dyDescent="0.2">
      <c r="A100" s="425">
        <v>78</v>
      </c>
      <c r="B100" s="444">
        <v>30</v>
      </c>
      <c r="C100" s="430"/>
      <c r="D100" s="430"/>
      <c r="E100" s="430"/>
      <c r="F100" s="430"/>
      <c r="G100" s="430"/>
      <c r="H100" s="430"/>
      <c r="I100" s="430">
        <v>2</v>
      </c>
      <c r="J100" s="430"/>
      <c r="K100" s="430"/>
      <c r="L100" s="430"/>
      <c r="M100" s="430"/>
      <c r="N100" s="430">
        <v>3</v>
      </c>
      <c r="O100" s="430"/>
      <c r="P100" s="430"/>
      <c r="Q100" s="430"/>
      <c r="R100" s="430"/>
      <c r="S100" s="430"/>
      <c r="T100" s="430"/>
      <c r="U100" s="430"/>
      <c r="V100" s="430"/>
      <c r="W100" s="430"/>
      <c r="X100" s="432"/>
      <c r="Y100" s="433"/>
      <c r="Z100" s="432"/>
      <c r="AA100" s="430"/>
      <c r="AB100" s="430"/>
      <c r="AC100" s="430"/>
      <c r="AD100" s="434">
        <f>B100+C100+D100+E100+F100+G100+H100+I100+J100+K100+L100+M100+N100+O100+P100+Q100+R100+S100+T100+U100+V100+W100+X100+Y100+Z100+AA100+AB100+AC100</f>
        <v>35</v>
      </c>
      <c r="AE100" s="432"/>
      <c r="AF100" s="434">
        <f>AD100+AE100</f>
        <v>35</v>
      </c>
    </row>
    <row r="101" spans="1:32" s="422" customFormat="1" ht="24.75" customHeight="1" x14ac:dyDescent="0.2">
      <c r="A101" s="828" t="s">
        <v>540</v>
      </c>
      <c r="B101" s="427">
        <f t="shared" ref="B101:AF101" si="29">B102</f>
        <v>0</v>
      </c>
      <c r="C101" s="427">
        <f t="shared" si="29"/>
        <v>0</v>
      </c>
      <c r="D101" s="427">
        <f t="shared" si="29"/>
        <v>0</v>
      </c>
      <c r="E101" s="427">
        <f t="shared" si="29"/>
        <v>0</v>
      </c>
      <c r="F101" s="427">
        <f t="shared" si="29"/>
        <v>0</v>
      </c>
      <c r="G101" s="427">
        <f t="shared" si="29"/>
        <v>0</v>
      </c>
      <c r="H101" s="427">
        <f t="shared" si="29"/>
        <v>0</v>
      </c>
      <c r="I101" s="427">
        <f t="shared" si="29"/>
        <v>60</v>
      </c>
      <c r="J101" s="427">
        <f t="shared" si="29"/>
        <v>0</v>
      </c>
      <c r="K101" s="427">
        <f t="shared" si="29"/>
        <v>0</v>
      </c>
      <c r="L101" s="427">
        <f t="shared" si="29"/>
        <v>0</v>
      </c>
      <c r="M101" s="427">
        <f t="shared" si="29"/>
        <v>0</v>
      </c>
      <c r="N101" s="427">
        <f t="shared" si="29"/>
        <v>51</v>
      </c>
      <c r="O101" s="427">
        <f t="shared" si="29"/>
        <v>0</v>
      </c>
      <c r="P101" s="427">
        <f t="shared" si="29"/>
        <v>0</v>
      </c>
      <c r="Q101" s="427">
        <f t="shared" si="29"/>
        <v>0</v>
      </c>
      <c r="R101" s="427">
        <f t="shared" si="29"/>
        <v>13</v>
      </c>
      <c r="S101" s="427">
        <f t="shared" si="29"/>
        <v>0</v>
      </c>
      <c r="T101" s="427">
        <f t="shared" si="29"/>
        <v>0</v>
      </c>
      <c r="U101" s="427">
        <f t="shared" si="29"/>
        <v>0</v>
      </c>
      <c r="V101" s="427">
        <f t="shared" si="29"/>
        <v>0</v>
      </c>
      <c r="W101" s="427">
        <f t="shared" si="29"/>
        <v>0</v>
      </c>
      <c r="X101" s="427">
        <f t="shared" si="29"/>
        <v>0</v>
      </c>
      <c r="Y101" s="428">
        <f t="shared" si="29"/>
        <v>0</v>
      </c>
      <c r="Z101" s="427">
        <f t="shared" si="29"/>
        <v>0</v>
      </c>
      <c r="AA101" s="427">
        <f t="shared" si="29"/>
        <v>0</v>
      </c>
      <c r="AB101" s="427">
        <f t="shared" si="29"/>
        <v>0</v>
      </c>
      <c r="AC101" s="427">
        <f t="shared" si="29"/>
        <v>0</v>
      </c>
      <c r="AD101" s="427">
        <f t="shared" si="29"/>
        <v>124</v>
      </c>
      <c r="AE101" s="427">
        <f t="shared" si="29"/>
        <v>0</v>
      </c>
      <c r="AF101" s="427">
        <f t="shared" si="29"/>
        <v>124</v>
      </c>
    </row>
    <row r="102" spans="1:32" s="426" customFormat="1" ht="16.5" customHeight="1" x14ac:dyDescent="0.2">
      <c r="A102" s="425">
        <v>79</v>
      </c>
      <c r="B102" s="430"/>
      <c r="C102" s="430"/>
      <c r="D102" s="430"/>
      <c r="E102" s="430"/>
      <c r="F102" s="430"/>
      <c r="G102" s="430"/>
      <c r="H102" s="430"/>
      <c r="I102" s="430">
        <v>60</v>
      </c>
      <c r="J102" s="430"/>
      <c r="K102" s="430"/>
      <c r="L102" s="430"/>
      <c r="M102" s="430"/>
      <c r="N102" s="430">
        <v>51</v>
      </c>
      <c r="O102" s="430"/>
      <c r="P102" s="430"/>
      <c r="Q102" s="430"/>
      <c r="R102" s="430">
        <v>13</v>
      </c>
      <c r="S102" s="430"/>
      <c r="T102" s="430"/>
      <c r="U102" s="430"/>
      <c r="V102" s="430"/>
      <c r="W102" s="430"/>
      <c r="X102" s="432"/>
      <c r="Y102" s="433"/>
      <c r="Z102" s="432"/>
      <c r="AA102" s="430"/>
      <c r="AB102" s="430"/>
      <c r="AC102" s="430"/>
      <c r="AD102" s="434">
        <f>B102+C102+D102+E102+F102+G102+H102+I102+J102+K102+L102+M102+N102+O102+P102+Q102+R102+S102+T102+U102+V102+W102+X102+Y102+Z102+AA102+AB102+AC102</f>
        <v>124</v>
      </c>
      <c r="AE102" s="432"/>
      <c r="AF102" s="434">
        <f>AD102+AE102</f>
        <v>124</v>
      </c>
    </row>
    <row r="103" spans="1:32" s="422" customFormat="1" ht="18.75" customHeight="1" x14ac:dyDescent="0.2">
      <c r="A103" s="828" t="s">
        <v>541</v>
      </c>
      <c r="B103" s="427">
        <f t="shared" ref="B103:AF103" si="30">B104+B105</f>
        <v>10</v>
      </c>
      <c r="C103" s="427">
        <f t="shared" si="30"/>
        <v>0</v>
      </c>
      <c r="D103" s="427">
        <f t="shared" si="30"/>
        <v>0</v>
      </c>
      <c r="E103" s="427">
        <f t="shared" si="30"/>
        <v>0</v>
      </c>
      <c r="F103" s="427">
        <f t="shared" si="30"/>
        <v>0</v>
      </c>
      <c r="G103" s="427">
        <f t="shared" si="30"/>
        <v>0</v>
      </c>
      <c r="H103" s="427">
        <f t="shared" si="30"/>
        <v>0</v>
      </c>
      <c r="I103" s="427">
        <f t="shared" si="30"/>
        <v>80</v>
      </c>
      <c r="J103" s="427">
        <f t="shared" si="30"/>
        <v>0</v>
      </c>
      <c r="K103" s="427">
        <f t="shared" si="30"/>
        <v>0</v>
      </c>
      <c r="L103" s="427">
        <f t="shared" si="30"/>
        <v>0</v>
      </c>
      <c r="M103" s="427">
        <f t="shared" si="30"/>
        <v>0</v>
      </c>
      <c r="N103" s="427">
        <f t="shared" si="30"/>
        <v>10</v>
      </c>
      <c r="O103" s="427">
        <f t="shared" si="30"/>
        <v>0</v>
      </c>
      <c r="P103" s="427">
        <f t="shared" si="30"/>
        <v>0</v>
      </c>
      <c r="Q103" s="427">
        <f t="shared" si="30"/>
        <v>0</v>
      </c>
      <c r="R103" s="427">
        <f t="shared" si="30"/>
        <v>0</v>
      </c>
      <c r="S103" s="427">
        <f t="shared" si="30"/>
        <v>0</v>
      </c>
      <c r="T103" s="427">
        <f t="shared" si="30"/>
        <v>0</v>
      </c>
      <c r="U103" s="427">
        <f t="shared" si="30"/>
        <v>0</v>
      </c>
      <c r="V103" s="427">
        <f t="shared" si="30"/>
        <v>0</v>
      </c>
      <c r="W103" s="427">
        <f t="shared" si="30"/>
        <v>0</v>
      </c>
      <c r="X103" s="427">
        <f t="shared" si="30"/>
        <v>0</v>
      </c>
      <c r="Y103" s="428">
        <f t="shared" si="30"/>
        <v>0</v>
      </c>
      <c r="Z103" s="427">
        <f t="shared" si="30"/>
        <v>0</v>
      </c>
      <c r="AA103" s="427">
        <f t="shared" si="30"/>
        <v>0</v>
      </c>
      <c r="AB103" s="427">
        <f t="shared" si="30"/>
        <v>0</v>
      </c>
      <c r="AC103" s="427">
        <f t="shared" si="30"/>
        <v>0</v>
      </c>
      <c r="AD103" s="427">
        <f t="shared" si="30"/>
        <v>100</v>
      </c>
      <c r="AE103" s="427">
        <f t="shared" si="30"/>
        <v>0</v>
      </c>
      <c r="AF103" s="427">
        <f t="shared" si="30"/>
        <v>100</v>
      </c>
    </row>
    <row r="104" spans="1:32" s="426" customFormat="1" ht="15.75" customHeight="1" x14ac:dyDescent="0.2">
      <c r="A104" s="425">
        <v>80</v>
      </c>
      <c r="B104" s="430">
        <v>10</v>
      </c>
      <c r="C104" s="430"/>
      <c r="D104" s="430"/>
      <c r="E104" s="430"/>
      <c r="F104" s="430"/>
      <c r="G104" s="430"/>
      <c r="H104" s="430"/>
      <c r="I104" s="430">
        <v>80</v>
      </c>
      <c r="J104" s="430"/>
      <c r="K104" s="430"/>
      <c r="L104" s="430"/>
      <c r="M104" s="430"/>
      <c r="N104" s="430">
        <v>10</v>
      </c>
      <c r="O104" s="430"/>
      <c r="P104" s="430"/>
      <c r="Q104" s="430"/>
      <c r="R104" s="430"/>
      <c r="S104" s="430"/>
      <c r="T104" s="430"/>
      <c r="U104" s="430"/>
      <c r="V104" s="430"/>
      <c r="W104" s="430"/>
      <c r="X104" s="432"/>
      <c r="Y104" s="433"/>
      <c r="Z104" s="432"/>
      <c r="AA104" s="430"/>
      <c r="AB104" s="430"/>
      <c r="AC104" s="430"/>
      <c r="AD104" s="434">
        <f>B104+C104+D104+E104+F104+G104+H104+I104+J104+K104+L104+M104+N104+O104+P104+Q104+R104+S104+T104+U104+V104+W104+X104+Y104+Z104+AA104+AB104+AC104</f>
        <v>100</v>
      </c>
      <c r="AE104" s="432"/>
      <c r="AF104" s="434">
        <f>AD104+AE104</f>
        <v>100</v>
      </c>
    </row>
    <row r="105" spans="1:32" s="426" customFormat="1" ht="17.25" customHeight="1" x14ac:dyDescent="0.2">
      <c r="A105" s="425">
        <v>81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2"/>
      <c r="Y105" s="433"/>
      <c r="Z105" s="432"/>
      <c r="AA105" s="430"/>
      <c r="AB105" s="430"/>
      <c r="AC105" s="430"/>
      <c r="AD105" s="434">
        <f>B105+C105+D105+E105+F105+G105+H105+I105+J105+K105+L105+M105+N105+O105+P105+Q105+R105+S105+T105+U105+V105+W105+X105+Y105+Z105+AA105+AB105+AC105</f>
        <v>0</v>
      </c>
      <c r="AE105" s="432"/>
      <c r="AF105" s="434">
        <f>AD105+AE105</f>
        <v>0</v>
      </c>
    </row>
    <row r="106" spans="1:32" s="422" customFormat="1" ht="18.75" customHeight="1" x14ac:dyDescent="0.2">
      <c r="A106" s="829" t="s">
        <v>335</v>
      </c>
      <c r="B106" s="453">
        <f>B5+B10+B12+B15+B17+B19+B22+B29+B32+B40+B44+B58+B60+B83+B86+B94+B98+B101+B103+B49</f>
        <v>3057</v>
      </c>
      <c r="C106" s="453">
        <f t="shared" ref="C106:AF106" si="31">C5+C10+C12+C15+C17+C19+C22+C29+C32+C40+C44+C58+C60+C83+C86+C94+C98+C101+C103+C49</f>
        <v>1160</v>
      </c>
      <c r="D106" s="453">
        <f t="shared" si="31"/>
        <v>892</v>
      </c>
      <c r="E106" s="453">
        <f t="shared" si="31"/>
        <v>3588</v>
      </c>
      <c r="F106" s="453">
        <f t="shared" si="31"/>
        <v>1773</v>
      </c>
      <c r="G106" s="453">
        <f t="shared" si="31"/>
        <v>52</v>
      </c>
      <c r="H106" s="453">
        <f t="shared" si="31"/>
        <v>265</v>
      </c>
      <c r="I106" s="453">
        <f t="shared" si="31"/>
        <v>1063</v>
      </c>
      <c r="J106" s="453">
        <f t="shared" si="31"/>
        <v>392</v>
      </c>
      <c r="K106" s="453">
        <f t="shared" si="31"/>
        <v>1271</v>
      </c>
      <c r="L106" s="453">
        <f t="shared" si="31"/>
        <v>375</v>
      </c>
      <c r="M106" s="453">
        <f t="shared" si="31"/>
        <v>1032</v>
      </c>
      <c r="N106" s="453">
        <f t="shared" si="31"/>
        <v>1135</v>
      </c>
      <c r="O106" s="453">
        <f t="shared" si="31"/>
        <v>115</v>
      </c>
      <c r="P106" s="453">
        <f t="shared" si="31"/>
        <v>261</v>
      </c>
      <c r="Q106" s="453">
        <f t="shared" si="31"/>
        <v>511</v>
      </c>
      <c r="R106" s="453">
        <f t="shared" si="31"/>
        <v>1189</v>
      </c>
      <c r="S106" s="453">
        <f t="shared" si="31"/>
        <v>195</v>
      </c>
      <c r="T106" s="453">
        <f t="shared" si="31"/>
        <v>301</v>
      </c>
      <c r="U106" s="453">
        <f t="shared" si="31"/>
        <v>209</v>
      </c>
      <c r="V106" s="453">
        <f t="shared" si="31"/>
        <v>10</v>
      </c>
      <c r="W106" s="453">
        <f t="shared" si="31"/>
        <v>134</v>
      </c>
      <c r="X106" s="453">
        <f t="shared" si="31"/>
        <v>129</v>
      </c>
      <c r="Y106" s="454">
        <f t="shared" si="31"/>
        <v>94</v>
      </c>
      <c r="Z106" s="453">
        <f t="shared" si="31"/>
        <v>90</v>
      </c>
      <c r="AA106" s="453">
        <f t="shared" si="31"/>
        <v>269</v>
      </c>
      <c r="AB106" s="453">
        <f t="shared" si="31"/>
        <v>575</v>
      </c>
      <c r="AC106" s="453">
        <f t="shared" si="31"/>
        <v>93</v>
      </c>
      <c r="AD106" s="453">
        <f t="shared" si="31"/>
        <v>20230</v>
      </c>
      <c r="AE106" s="453">
        <f t="shared" si="31"/>
        <v>15</v>
      </c>
      <c r="AF106" s="453">
        <f t="shared" si="31"/>
        <v>20245</v>
      </c>
    </row>
    <row r="107" spans="1:32" s="456" customFormat="1" ht="15.75" x14ac:dyDescent="0.25">
      <c r="A107" s="835"/>
      <c r="B107" s="458"/>
      <c r="C107" s="458"/>
      <c r="D107" s="458"/>
      <c r="E107" s="458"/>
      <c r="F107" s="458"/>
      <c r="G107" s="457"/>
      <c r="H107" s="458"/>
      <c r="I107" s="455"/>
      <c r="J107" s="455"/>
      <c r="L107" s="455"/>
      <c r="N107" s="459"/>
      <c r="P107" s="455"/>
      <c r="Q107" s="455"/>
      <c r="S107" s="455"/>
      <c r="X107" s="455"/>
      <c r="Z107" s="455"/>
      <c r="AA107" s="455"/>
      <c r="AB107" s="455"/>
      <c r="AE107" s="455"/>
      <c r="AF107" s="455"/>
    </row>
    <row r="108" spans="1:32" s="456" customFormat="1" ht="15.75" x14ac:dyDescent="0.25">
      <c r="A108" s="835"/>
      <c r="B108" s="458"/>
      <c r="C108" s="458"/>
      <c r="D108" s="458"/>
      <c r="E108" s="458"/>
      <c r="F108" s="458"/>
      <c r="G108" s="457"/>
      <c r="H108" s="458"/>
      <c r="I108" s="455"/>
      <c r="J108" s="455"/>
      <c r="L108" s="455"/>
      <c r="N108" s="459"/>
      <c r="P108" s="455"/>
      <c r="Q108" s="455"/>
      <c r="S108" s="455"/>
      <c r="X108" s="455"/>
      <c r="Z108" s="455"/>
      <c r="AA108" s="455"/>
      <c r="AB108" s="455"/>
      <c r="AE108" s="455"/>
      <c r="AF108" s="455"/>
    </row>
    <row r="109" spans="1:32" s="456" customFormat="1" ht="15.75" x14ac:dyDescent="0.25">
      <c r="A109" s="835"/>
      <c r="B109" s="458"/>
      <c r="C109" s="458"/>
      <c r="D109" s="458"/>
      <c r="E109" s="458"/>
      <c r="F109" s="458"/>
      <c r="G109" s="457"/>
      <c r="H109" s="458"/>
      <c r="I109" s="455"/>
      <c r="J109" s="455"/>
      <c r="L109" s="455"/>
      <c r="N109" s="459"/>
      <c r="P109" s="455"/>
      <c r="Q109" s="455"/>
      <c r="S109" s="455"/>
      <c r="X109" s="455"/>
      <c r="Z109" s="455"/>
      <c r="AA109" s="455"/>
      <c r="AB109" s="455"/>
      <c r="AE109" s="455"/>
      <c r="AF109" s="455"/>
    </row>
    <row r="110" spans="1:32" ht="15.75" x14ac:dyDescent="0.25">
      <c r="A110" s="835"/>
      <c r="B110" s="458"/>
      <c r="C110" s="458"/>
      <c r="D110" s="458"/>
      <c r="E110" s="458"/>
      <c r="F110" s="458"/>
      <c r="G110" s="457"/>
      <c r="H110" s="458"/>
    </row>
    <row r="111" spans="1:32" ht="15.75" x14ac:dyDescent="0.25">
      <c r="A111" s="835"/>
      <c r="B111" s="458"/>
      <c r="C111" s="458"/>
      <c r="D111" s="458"/>
      <c r="E111" s="458"/>
      <c r="F111" s="458"/>
      <c r="G111" s="457"/>
      <c r="H111" s="458"/>
    </row>
  </sheetData>
  <autoFilter ref="A4:AG97"/>
  <mergeCells count="2">
    <mergeCell ref="A2:A3"/>
    <mergeCell ref="A1:AF1"/>
  </mergeCells>
  <pageMargins left="0" right="0" top="0" bottom="0" header="0.70866141732283472" footer="0.31496062992125984"/>
  <pageSetup paperSize="9" scale="65" fitToWidth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zoomScale="90" zoomScaleNormal="90" workbookViewId="0">
      <pane xSplit="3" ySplit="7" topLeftCell="D110" activePane="bottomRight" state="frozen"/>
      <selection pane="topRight" activeCell="D1" sqref="D1"/>
      <selection pane="bottomLeft" activeCell="A9" sqref="A9"/>
      <selection pane="bottomRight" activeCell="D7" sqref="D7"/>
    </sheetView>
  </sheetViews>
  <sheetFormatPr defaultRowHeight="12.75" x14ac:dyDescent="0.2"/>
  <cols>
    <col min="1" max="1" width="5.42578125" style="22" customWidth="1"/>
    <col min="2" max="2" width="10.5703125" style="22" customWidth="1"/>
    <col min="3" max="3" width="44.7109375" style="22" customWidth="1"/>
    <col min="4" max="4" width="17" style="23" customWidth="1"/>
    <col min="5" max="5" width="13.7109375" style="24" customWidth="1"/>
    <col min="6" max="6" width="11" style="25" customWidth="1"/>
    <col min="7" max="7" width="10" style="24" customWidth="1"/>
    <col min="8" max="8" width="9.7109375" style="26" customWidth="1"/>
    <col min="9" max="9" width="10.85546875" style="24" customWidth="1"/>
    <col min="10" max="10" width="9.140625" style="24"/>
    <col min="11" max="16384" width="9.140625" style="22"/>
  </cols>
  <sheetData>
    <row r="1" spans="1:24" ht="15.75" customHeight="1" x14ac:dyDescent="0.2">
      <c r="A1" s="1175" t="s">
        <v>325</v>
      </c>
      <c r="B1" s="1176"/>
      <c r="C1" s="1176"/>
      <c r="D1" s="1176"/>
      <c r="E1" s="1176"/>
      <c r="F1" s="1176"/>
      <c r="G1" s="1176"/>
      <c r="H1" s="1176"/>
      <c r="I1" s="1176"/>
      <c r="J1" s="2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3.5" thickBot="1" x14ac:dyDescent="0.25"/>
    <row r="3" spans="1:24" s="28" customFormat="1" ht="12.75" customHeight="1" x14ac:dyDescent="0.2">
      <c r="A3" s="1177" t="s">
        <v>0</v>
      </c>
      <c r="B3" s="1179" t="s">
        <v>1</v>
      </c>
      <c r="C3" s="1181" t="s">
        <v>93</v>
      </c>
      <c r="D3" s="1183" t="s">
        <v>326</v>
      </c>
      <c r="E3" s="1184"/>
      <c r="F3" s="1185" t="s">
        <v>327</v>
      </c>
      <c r="G3" s="1186"/>
      <c r="H3" s="1185" t="s">
        <v>328</v>
      </c>
      <c r="I3" s="1187"/>
      <c r="J3" s="27"/>
    </row>
    <row r="4" spans="1:24" s="28" customFormat="1" ht="36.75" customHeight="1" x14ac:dyDescent="0.2">
      <c r="A4" s="1178"/>
      <c r="B4" s="1180"/>
      <c r="C4" s="1182"/>
      <c r="D4" s="29" t="s">
        <v>329</v>
      </c>
      <c r="E4" s="30" t="s">
        <v>330</v>
      </c>
      <c r="F4" s="31" t="s">
        <v>331</v>
      </c>
      <c r="G4" s="32" t="s">
        <v>332</v>
      </c>
      <c r="H4" s="33" t="s">
        <v>333</v>
      </c>
      <c r="I4" s="34" t="s">
        <v>334</v>
      </c>
      <c r="J4" s="27"/>
    </row>
    <row r="5" spans="1:24" s="41" customFormat="1" x14ac:dyDescent="0.2">
      <c r="A5" s="1188" t="s">
        <v>335</v>
      </c>
      <c r="B5" s="1189"/>
      <c r="C5" s="1190"/>
      <c r="D5" s="35">
        <f t="shared" ref="D5:I5" si="0">SUM(D6:D7)</f>
        <v>301334</v>
      </c>
      <c r="E5" s="36">
        <f t="shared" si="0"/>
        <v>9338</v>
      </c>
      <c r="F5" s="37">
        <f t="shared" si="0"/>
        <v>794</v>
      </c>
      <c r="G5" s="38">
        <f t="shared" si="0"/>
        <v>11900</v>
      </c>
      <c r="H5" s="37">
        <f t="shared" si="0"/>
        <v>676</v>
      </c>
      <c r="I5" s="39">
        <f t="shared" si="0"/>
        <v>7440</v>
      </c>
      <c r="J5" s="40"/>
      <c r="K5" s="24"/>
    </row>
    <row r="6" spans="1:24" s="41" customFormat="1" x14ac:dyDescent="0.2">
      <c r="A6" s="1191" t="s">
        <v>106</v>
      </c>
      <c r="B6" s="1192"/>
      <c r="C6" s="1193"/>
      <c r="D6" s="35"/>
      <c r="E6" s="36"/>
      <c r="F6" s="37"/>
      <c r="G6" s="38"/>
      <c r="H6" s="37"/>
      <c r="I6" s="39"/>
      <c r="J6" s="40"/>
      <c r="K6" s="24"/>
    </row>
    <row r="7" spans="1:24" s="41" customFormat="1" x14ac:dyDescent="0.2">
      <c r="A7" s="1191" t="s">
        <v>108</v>
      </c>
      <c r="B7" s="1192"/>
      <c r="C7" s="1194"/>
      <c r="D7" s="117">
        <f t="shared" ref="D7:I7" si="1">SUM(D8:D145)-D86</f>
        <v>301334</v>
      </c>
      <c r="E7" s="146">
        <f t="shared" si="1"/>
        <v>9338</v>
      </c>
      <c r="F7" s="117">
        <f t="shared" si="1"/>
        <v>794</v>
      </c>
      <c r="G7" s="118">
        <f t="shared" si="1"/>
        <v>11900</v>
      </c>
      <c r="H7" s="140">
        <f t="shared" si="1"/>
        <v>676</v>
      </c>
      <c r="I7" s="118">
        <f t="shared" si="1"/>
        <v>7440</v>
      </c>
      <c r="J7" s="40"/>
      <c r="K7" s="24"/>
    </row>
    <row r="8" spans="1:24" x14ac:dyDescent="0.2">
      <c r="A8" s="770">
        <v>1</v>
      </c>
      <c r="B8" s="44" t="s">
        <v>109</v>
      </c>
      <c r="C8" s="121" t="s">
        <v>110</v>
      </c>
      <c r="D8" s="45">
        <v>1628</v>
      </c>
      <c r="E8" s="46"/>
      <c r="F8" s="47"/>
      <c r="G8" s="48"/>
      <c r="H8" s="49"/>
      <c r="I8" s="50"/>
      <c r="K8" s="24"/>
    </row>
    <row r="9" spans="1:24" x14ac:dyDescent="0.2">
      <c r="A9" s="770">
        <v>2</v>
      </c>
      <c r="B9" s="44" t="s">
        <v>111</v>
      </c>
      <c r="C9" s="121" t="s">
        <v>112</v>
      </c>
      <c r="D9" s="51">
        <v>2400</v>
      </c>
      <c r="E9" s="52"/>
      <c r="F9" s="47"/>
      <c r="G9" s="48"/>
      <c r="H9" s="49"/>
      <c r="I9" s="50"/>
      <c r="K9" s="24"/>
    </row>
    <row r="10" spans="1:24" x14ac:dyDescent="0.2">
      <c r="A10" s="770">
        <v>3</v>
      </c>
      <c r="B10" s="53" t="s">
        <v>80</v>
      </c>
      <c r="C10" s="121" t="s">
        <v>81</v>
      </c>
      <c r="D10" s="51">
        <v>4717</v>
      </c>
      <c r="E10" s="52"/>
      <c r="F10" s="47"/>
      <c r="G10" s="48"/>
      <c r="H10" s="49"/>
      <c r="I10" s="50"/>
      <c r="K10" s="24"/>
    </row>
    <row r="11" spans="1:24" x14ac:dyDescent="0.2">
      <c r="A11" s="770">
        <v>4</v>
      </c>
      <c r="B11" s="44" t="s">
        <v>113</v>
      </c>
      <c r="C11" s="121" t="s">
        <v>114</v>
      </c>
      <c r="D11" s="51">
        <v>1900</v>
      </c>
      <c r="E11" s="52"/>
      <c r="F11" s="47"/>
      <c r="G11" s="48"/>
      <c r="H11" s="49"/>
      <c r="I11" s="50"/>
      <c r="K11" s="24"/>
    </row>
    <row r="12" spans="1:24" ht="14.25" customHeight="1" x14ac:dyDescent="0.2">
      <c r="A12" s="770">
        <v>5</v>
      </c>
      <c r="B12" s="44" t="s">
        <v>115</v>
      </c>
      <c r="C12" s="121" t="s">
        <v>116</v>
      </c>
      <c r="D12" s="51">
        <v>1530</v>
      </c>
      <c r="E12" s="52"/>
      <c r="F12" s="47"/>
      <c r="G12" s="48"/>
      <c r="H12" s="49"/>
      <c r="I12" s="50"/>
      <c r="K12" s="24"/>
    </row>
    <row r="13" spans="1:24" x14ac:dyDescent="0.2">
      <c r="A13" s="770">
        <v>6</v>
      </c>
      <c r="B13" s="53" t="s">
        <v>117</v>
      </c>
      <c r="C13" s="121" t="s">
        <v>118</v>
      </c>
      <c r="D13" s="51">
        <v>10956</v>
      </c>
      <c r="E13" s="52">
        <v>81</v>
      </c>
      <c r="F13" s="47"/>
      <c r="G13" s="48"/>
      <c r="H13" s="54">
        <v>282</v>
      </c>
      <c r="I13" s="50">
        <v>3100</v>
      </c>
      <c r="K13" s="24"/>
    </row>
    <row r="14" spans="1:24" x14ac:dyDescent="0.2">
      <c r="A14" s="770">
        <v>7</v>
      </c>
      <c r="B14" s="55" t="s">
        <v>20</v>
      </c>
      <c r="C14" s="121" t="s">
        <v>21</v>
      </c>
      <c r="D14" s="51">
        <v>4500</v>
      </c>
      <c r="E14" s="52"/>
      <c r="F14" s="47"/>
      <c r="G14" s="48"/>
      <c r="H14" s="54"/>
      <c r="I14" s="50"/>
      <c r="K14" s="24"/>
    </row>
    <row r="15" spans="1:24" x14ac:dyDescent="0.2">
      <c r="A15" s="770">
        <v>8</v>
      </c>
      <c r="B15" s="53" t="s">
        <v>119</v>
      </c>
      <c r="C15" s="121" t="s">
        <v>120</v>
      </c>
      <c r="D15" s="51">
        <v>1926</v>
      </c>
      <c r="E15" s="52"/>
      <c r="F15" s="47"/>
      <c r="G15" s="48"/>
      <c r="H15" s="54"/>
      <c r="I15" s="50"/>
      <c r="K15" s="24"/>
    </row>
    <row r="16" spans="1:24" x14ac:dyDescent="0.2">
      <c r="A16" s="770">
        <v>9</v>
      </c>
      <c r="B16" s="53" t="s">
        <v>121</v>
      </c>
      <c r="C16" s="121" t="s">
        <v>122</v>
      </c>
      <c r="D16" s="51">
        <v>2369</v>
      </c>
      <c r="E16" s="52"/>
      <c r="F16" s="47"/>
      <c r="G16" s="48"/>
      <c r="H16" s="54"/>
      <c r="I16" s="50"/>
      <c r="K16" s="24"/>
    </row>
    <row r="17" spans="1:11" x14ac:dyDescent="0.2">
      <c r="A17" s="770">
        <v>10</v>
      </c>
      <c r="B17" s="53" t="s">
        <v>123</v>
      </c>
      <c r="C17" s="121" t="s">
        <v>124</v>
      </c>
      <c r="D17" s="51">
        <v>2344</v>
      </c>
      <c r="E17" s="52"/>
      <c r="F17" s="47"/>
      <c r="G17" s="48"/>
      <c r="H17" s="54"/>
      <c r="I17" s="50"/>
      <c r="K17" s="24"/>
    </row>
    <row r="18" spans="1:11" x14ac:dyDescent="0.2">
      <c r="A18" s="770">
        <v>11</v>
      </c>
      <c r="B18" s="53" t="s">
        <v>125</v>
      </c>
      <c r="C18" s="121" t="s">
        <v>126</v>
      </c>
      <c r="D18" s="51">
        <v>1675</v>
      </c>
      <c r="E18" s="52"/>
      <c r="F18" s="47"/>
      <c r="G18" s="48"/>
      <c r="H18" s="54"/>
      <c r="I18" s="50"/>
      <c r="K18" s="24"/>
    </row>
    <row r="19" spans="1:11" x14ac:dyDescent="0.2">
      <c r="A19" s="770">
        <v>12</v>
      </c>
      <c r="B19" s="53" t="s">
        <v>127</v>
      </c>
      <c r="C19" s="121" t="s">
        <v>128</v>
      </c>
      <c r="D19" s="51">
        <v>3183</v>
      </c>
      <c r="E19" s="52"/>
      <c r="F19" s="47"/>
      <c r="G19" s="48"/>
      <c r="H19" s="54"/>
      <c r="I19" s="50"/>
      <c r="K19" s="24"/>
    </row>
    <row r="20" spans="1:11" x14ac:dyDescent="0.2">
      <c r="A20" s="770">
        <v>13</v>
      </c>
      <c r="B20" s="56" t="s">
        <v>129</v>
      </c>
      <c r="C20" s="122" t="s">
        <v>130</v>
      </c>
      <c r="D20" s="51"/>
      <c r="E20" s="52"/>
      <c r="F20" s="47"/>
      <c r="G20" s="48"/>
      <c r="H20" s="54"/>
      <c r="I20" s="50"/>
      <c r="K20" s="24"/>
    </row>
    <row r="21" spans="1:11" x14ac:dyDescent="0.2">
      <c r="A21" s="770">
        <v>14</v>
      </c>
      <c r="B21" s="53" t="s">
        <v>131</v>
      </c>
      <c r="C21" s="121" t="s">
        <v>132</v>
      </c>
      <c r="D21" s="51">
        <v>2755</v>
      </c>
      <c r="E21" s="52"/>
      <c r="F21" s="47"/>
      <c r="G21" s="48"/>
      <c r="H21" s="54"/>
      <c r="I21" s="50"/>
      <c r="K21" s="24"/>
    </row>
    <row r="22" spans="1:11" x14ac:dyDescent="0.2">
      <c r="A22" s="770">
        <v>15</v>
      </c>
      <c r="B22" s="53" t="s">
        <v>133</v>
      </c>
      <c r="C22" s="121" t="s">
        <v>134</v>
      </c>
      <c r="D22" s="51">
        <v>4455</v>
      </c>
      <c r="E22" s="52"/>
      <c r="F22" s="47"/>
      <c r="G22" s="48"/>
      <c r="H22" s="54"/>
      <c r="I22" s="50"/>
      <c r="K22" s="24"/>
    </row>
    <row r="23" spans="1:11" x14ac:dyDescent="0.2">
      <c r="A23" s="770">
        <v>16</v>
      </c>
      <c r="B23" s="53" t="s">
        <v>135</v>
      </c>
      <c r="C23" s="121" t="s">
        <v>136</v>
      </c>
      <c r="D23" s="51">
        <v>3845</v>
      </c>
      <c r="E23" s="52"/>
      <c r="F23" s="47"/>
      <c r="G23" s="48"/>
      <c r="H23" s="54"/>
      <c r="I23" s="50"/>
      <c r="K23" s="24"/>
    </row>
    <row r="24" spans="1:11" x14ac:dyDescent="0.2">
      <c r="A24" s="770">
        <v>17</v>
      </c>
      <c r="B24" s="53" t="s">
        <v>30</v>
      </c>
      <c r="C24" s="121" t="s">
        <v>31</v>
      </c>
      <c r="D24" s="51">
        <v>10114</v>
      </c>
      <c r="E24" s="52">
        <v>81</v>
      </c>
      <c r="F24" s="47"/>
      <c r="G24" s="48"/>
      <c r="H24" s="54">
        <v>113</v>
      </c>
      <c r="I24" s="50">
        <v>1240</v>
      </c>
      <c r="K24" s="24"/>
    </row>
    <row r="25" spans="1:11" x14ac:dyDescent="0.2">
      <c r="A25" s="770">
        <v>18</v>
      </c>
      <c r="B25" s="44" t="s">
        <v>137</v>
      </c>
      <c r="C25" s="121" t="s">
        <v>138</v>
      </c>
      <c r="D25" s="51">
        <v>1051</v>
      </c>
      <c r="E25" s="52"/>
      <c r="F25" s="47"/>
      <c r="G25" s="48"/>
      <c r="H25" s="54"/>
      <c r="I25" s="50"/>
      <c r="K25" s="24"/>
    </row>
    <row r="26" spans="1:11" x14ac:dyDescent="0.2">
      <c r="A26" s="770">
        <v>19</v>
      </c>
      <c r="B26" s="44" t="s">
        <v>139</v>
      </c>
      <c r="C26" s="121" t="s">
        <v>140</v>
      </c>
      <c r="D26" s="51">
        <v>1970</v>
      </c>
      <c r="E26" s="52"/>
      <c r="F26" s="47"/>
      <c r="G26" s="48"/>
      <c r="H26" s="54"/>
      <c r="I26" s="50"/>
      <c r="K26" s="24"/>
    </row>
    <row r="27" spans="1:11" x14ac:dyDescent="0.2">
      <c r="A27" s="770">
        <v>20</v>
      </c>
      <c r="B27" s="44" t="s">
        <v>84</v>
      </c>
      <c r="C27" s="121" t="s">
        <v>85</v>
      </c>
      <c r="D27" s="51">
        <v>6944</v>
      </c>
      <c r="E27" s="52"/>
      <c r="F27" s="47"/>
      <c r="G27" s="48"/>
      <c r="H27" s="54">
        <v>28</v>
      </c>
      <c r="I27" s="50">
        <v>310</v>
      </c>
      <c r="K27" s="24"/>
    </row>
    <row r="28" spans="1:11" x14ac:dyDescent="0.2">
      <c r="A28" s="770">
        <v>21</v>
      </c>
      <c r="B28" s="44" t="s">
        <v>141</v>
      </c>
      <c r="C28" s="121" t="s">
        <v>142</v>
      </c>
      <c r="D28" s="51">
        <v>4592</v>
      </c>
      <c r="E28" s="52">
        <v>81</v>
      </c>
      <c r="F28" s="47"/>
      <c r="G28" s="48"/>
      <c r="H28" s="54"/>
      <c r="I28" s="50"/>
      <c r="K28" s="24"/>
    </row>
    <row r="29" spans="1:11" x14ac:dyDescent="0.2">
      <c r="A29" s="770">
        <v>22</v>
      </c>
      <c r="B29" s="53" t="s">
        <v>143</v>
      </c>
      <c r="C29" s="121" t="s">
        <v>144</v>
      </c>
      <c r="D29" s="51"/>
      <c r="E29" s="52"/>
      <c r="F29" s="47"/>
      <c r="G29" s="48"/>
      <c r="H29" s="49"/>
      <c r="I29" s="50"/>
      <c r="K29" s="24"/>
    </row>
    <row r="30" spans="1:11" x14ac:dyDescent="0.2">
      <c r="A30" s="770">
        <v>23</v>
      </c>
      <c r="B30" s="53" t="s">
        <v>145</v>
      </c>
      <c r="C30" s="121" t="s">
        <v>146</v>
      </c>
      <c r="D30" s="51"/>
      <c r="E30" s="52"/>
      <c r="F30" s="47"/>
      <c r="G30" s="48"/>
      <c r="H30" s="49"/>
      <c r="I30" s="50"/>
      <c r="K30" s="24"/>
    </row>
    <row r="31" spans="1:11" ht="12" customHeight="1" x14ac:dyDescent="0.2">
      <c r="A31" s="770">
        <v>24</v>
      </c>
      <c r="B31" s="53" t="s">
        <v>147</v>
      </c>
      <c r="C31" s="121" t="s">
        <v>148</v>
      </c>
      <c r="D31" s="51"/>
      <c r="E31" s="52"/>
      <c r="F31" s="47"/>
      <c r="G31" s="48"/>
      <c r="H31" s="49"/>
      <c r="I31" s="50"/>
      <c r="K31" s="24"/>
    </row>
    <row r="32" spans="1:11" x14ac:dyDescent="0.2">
      <c r="A32" s="770">
        <v>25</v>
      </c>
      <c r="B32" s="44" t="s">
        <v>149</v>
      </c>
      <c r="C32" s="121" t="s">
        <v>150</v>
      </c>
      <c r="D32" s="51">
        <v>6514</v>
      </c>
      <c r="E32" s="52"/>
      <c r="F32" s="47"/>
      <c r="G32" s="48"/>
      <c r="H32" s="49"/>
      <c r="I32" s="50"/>
      <c r="K32" s="24"/>
    </row>
    <row r="33" spans="1:11" x14ac:dyDescent="0.2">
      <c r="A33" s="770">
        <v>26</v>
      </c>
      <c r="B33" s="53" t="s">
        <v>151</v>
      </c>
      <c r="C33" s="121" t="s">
        <v>152</v>
      </c>
      <c r="D33" s="51"/>
      <c r="E33" s="52"/>
      <c r="F33" s="47"/>
      <c r="G33" s="48"/>
      <c r="H33" s="49"/>
      <c r="I33" s="50"/>
      <c r="K33" s="24"/>
    </row>
    <row r="34" spans="1:11" x14ac:dyDescent="0.2">
      <c r="A34" s="770">
        <v>27</v>
      </c>
      <c r="B34" s="44" t="s">
        <v>153</v>
      </c>
      <c r="C34" s="121" t="s">
        <v>154</v>
      </c>
      <c r="D34" s="51"/>
      <c r="E34" s="52"/>
      <c r="F34" s="47"/>
      <c r="G34" s="48"/>
      <c r="H34" s="49"/>
      <c r="I34" s="50"/>
      <c r="K34" s="24"/>
    </row>
    <row r="35" spans="1:11" ht="16.5" customHeight="1" x14ac:dyDescent="0.2">
      <c r="A35" s="770">
        <v>28</v>
      </c>
      <c r="B35" s="44" t="s">
        <v>155</v>
      </c>
      <c r="C35" s="184" t="s">
        <v>156</v>
      </c>
      <c r="D35" s="51"/>
      <c r="E35" s="52"/>
      <c r="F35" s="47"/>
      <c r="G35" s="48"/>
      <c r="H35" s="49"/>
      <c r="I35" s="50"/>
      <c r="K35" s="24"/>
    </row>
    <row r="36" spans="1:11" x14ac:dyDescent="0.2">
      <c r="A36" s="770">
        <v>29</v>
      </c>
      <c r="B36" s="53" t="s">
        <v>157</v>
      </c>
      <c r="C36" s="121" t="s">
        <v>158</v>
      </c>
      <c r="D36" s="51">
        <v>6325</v>
      </c>
      <c r="E36" s="52">
        <v>81</v>
      </c>
      <c r="F36" s="47"/>
      <c r="G36" s="48"/>
      <c r="H36" s="49"/>
      <c r="I36" s="50"/>
      <c r="K36" s="24"/>
    </row>
    <row r="37" spans="1:11" x14ac:dyDescent="0.2">
      <c r="A37" s="770">
        <v>30</v>
      </c>
      <c r="B37" s="44" t="s">
        <v>46</v>
      </c>
      <c r="C37" s="121" t="s">
        <v>47</v>
      </c>
      <c r="D37" s="51"/>
      <c r="E37" s="52"/>
      <c r="F37" s="47"/>
      <c r="G37" s="48"/>
      <c r="H37" s="49"/>
      <c r="I37" s="50"/>
      <c r="K37" s="24"/>
    </row>
    <row r="38" spans="1:11" x14ac:dyDescent="0.2">
      <c r="A38" s="770">
        <v>31</v>
      </c>
      <c r="B38" s="55" t="s">
        <v>159</v>
      </c>
      <c r="C38" s="121" t="s">
        <v>160</v>
      </c>
      <c r="D38" s="51">
        <v>2866</v>
      </c>
      <c r="E38" s="52"/>
      <c r="F38" s="47"/>
      <c r="G38" s="48"/>
      <c r="H38" s="49"/>
      <c r="I38" s="50"/>
      <c r="K38" s="24"/>
    </row>
    <row r="39" spans="1:11" x14ac:dyDescent="0.2">
      <c r="A39" s="770">
        <v>32</v>
      </c>
      <c r="B39" s="44" t="s">
        <v>58</v>
      </c>
      <c r="C39" s="121" t="s">
        <v>59</v>
      </c>
      <c r="D39" s="51">
        <v>8011</v>
      </c>
      <c r="E39" s="52"/>
      <c r="F39" s="47"/>
      <c r="G39" s="48"/>
      <c r="H39" s="49"/>
      <c r="I39" s="50"/>
      <c r="K39" s="24"/>
    </row>
    <row r="40" spans="1:11" x14ac:dyDescent="0.2">
      <c r="A40" s="770">
        <v>33</v>
      </c>
      <c r="B40" s="44" t="s">
        <v>161</v>
      </c>
      <c r="C40" s="121" t="s">
        <v>162</v>
      </c>
      <c r="D40" s="51">
        <v>2539</v>
      </c>
      <c r="E40" s="52"/>
      <c r="F40" s="47"/>
      <c r="G40" s="48"/>
      <c r="H40" s="49"/>
      <c r="I40" s="50"/>
      <c r="K40" s="24"/>
    </row>
    <row r="41" spans="1:11" x14ac:dyDescent="0.2">
      <c r="A41" s="770">
        <v>34</v>
      </c>
      <c r="B41" s="53" t="s">
        <v>82</v>
      </c>
      <c r="C41" s="121" t="s">
        <v>83</v>
      </c>
      <c r="D41" s="51">
        <v>5969</v>
      </c>
      <c r="E41" s="52"/>
      <c r="F41" s="47"/>
      <c r="G41" s="48"/>
      <c r="H41" s="49"/>
      <c r="I41" s="50"/>
      <c r="K41" s="24"/>
    </row>
    <row r="42" spans="1:11" x14ac:dyDescent="0.2">
      <c r="A42" s="770">
        <v>35</v>
      </c>
      <c r="B42" s="44" t="s">
        <v>163</v>
      </c>
      <c r="C42" s="121" t="s">
        <v>164</v>
      </c>
      <c r="D42" s="51">
        <v>2541</v>
      </c>
      <c r="E42" s="52"/>
      <c r="F42" s="47"/>
      <c r="G42" s="48"/>
      <c r="H42" s="49"/>
      <c r="I42" s="50"/>
      <c r="K42" s="24"/>
    </row>
    <row r="43" spans="1:11" x14ac:dyDescent="0.2">
      <c r="A43" s="770">
        <v>36</v>
      </c>
      <c r="B43" s="44" t="s">
        <v>165</v>
      </c>
      <c r="C43" s="121" t="s">
        <v>166</v>
      </c>
      <c r="D43" s="51">
        <v>1291</v>
      </c>
      <c r="E43" s="52"/>
      <c r="F43" s="47"/>
      <c r="G43" s="48"/>
      <c r="H43" s="49"/>
      <c r="I43" s="50"/>
      <c r="K43" s="24"/>
    </row>
    <row r="44" spans="1:11" x14ac:dyDescent="0.2">
      <c r="A44" s="770">
        <v>37</v>
      </c>
      <c r="B44" s="57" t="s">
        <v>86</v>
      </c>
      <c r="C44" s="123" t="s">
        <v>87</v>
      </c>
      <c r="D44" s="51">
        <v>2271</v>
      </c>
      <c r="E44" s="52"/>
      <c r="F44" s="47"/>
      <c r="G44" s="48"/>
      <c r="H44" s="49"/>
      <c r="I44" s="50"/>
      <c r="K44" s="24"/>
    </row>
    <row r="45" spans="1:11" x14ac:dyDescent="0.2">
      <c r="A45" s="770">
        <v>38</v>
      </c>
      <c r="B45" s="44" t="s">
        <v>167</v>
      </c>
      <c r="C45" s="121" t="s">
        <v>168</v>
      </c>
      <c r="D45" s="51">
        <v>2065</v>
      </c>
      <c r="E45" s="52"/>
      <c r="F45" s="47"/>
      <c r="G45" s="48"/>
      <c r="H45" s="49"/>
      <c r="I45" s="50"/>
      <c r="K45" s="24"/>
    </row>
    <row r="46" spans="1:11" x14ac:dyDescent="0.2">
      <c r="A46" s="770">
        <v>39</v>
      </c>
      <c r="B46" s="55" t="s">
        <v>169</v>
      </c>
      <c r="C46" s="121" t="s">
        <v>170</v>
      </c>
      <c r="D46" s="51"/>
      <c r="E46" s="52"/>
      <c r="F46" s="47"/>
      <c r="G46" s="48"/>
      <c r="H46" s="49"/>
      <c r="I46" s="50"/>
      <c r="K46" s="24"/>
    </row>
    <row r="47" spans="1:11" x14ac:dyDescent="0.2">
      <c r="A47" s="770">
        <v>40</v>
      </c>
      <c r="B47" s="53" t="s">
        <v>171</v>
      </c>
      <c r="C47" s="121" t="s">
        <v>172</v>
      </c>
      <c r="D47" s="51">
        <v>8497</v>
      </c>
      <c r="E47" s="52">
        <v>81</v>
      </c>
      <c r="F47" s="47"/>
      <c r="G47" s="48"/>
      <c r="H47" s="49"/>
      <c r="I47" s="50"/>
      <c r="K47" s="24"/>
    </row>
    <row r="48" spans="1:11" x14ac:dyDescent="0.2">
      <c r="A48" s="770">
        <v>41</v>
      </c>
      <c r="B48" s="44" t="s">
        <v>78</v>
      </c>
      <c r="C48" s="121" t="s">
        <v>79</v>
      </c>
      <c r="D48" s="51">
        <v>2701</v>
      </c>
      <c r="E48" s="52"/>
      <c r="F48" s="47"/>
      <c r="G48" s="48"/>
      <c r="H48" s="49"/>
      <c r="I48" s="50"/>
      <c r="K48" s="24"/>
    </row>
    <row r="49" spans="1:11" x14ac:dyDescent="0.2">
      <c r="A49" s="770">
        <v>42</v>
      </c>
      <c r="B49" s="53" t="s">
        <v>173</v>
      </c>
      <c r="C49" s="121" t="s">
        <v>174</v>
      </c>
      <c r="D49" s="51">
        <v>7435</v>
      </c>
      <c r="E49" s="52"/>
      <c r="F49" s="47"/>
      <c r="G49" s="48"/>
      <c r="H49" s="54">
        <v>56</v>
      </c>
      <c r="I49" s="50">
        <v>620</v>
      </c>
      <c r="K49" s="24"/>
    </row>
    <row r="50" spans="1:11" x14ac:dyDescent="0.2">
      <c r="A50" s="770">
        <v>43</v>
      </c>
      <c r="B50" s="44" t="s">
        <v>175</v>
      </c>
      <c r="C50" s="121" t="s">
        <v>176</v>
      </c>
      <c r="D50" s="51">
        <v>2316</v>
      </c>
      <c r="E50" s="52"/>
      <c r="F50" s="47"/>
      <c r="G50" s="48"/>
      <c r="H50" s="49"/>
      <c r="I50" s="50"/>
      <c r="K50" s="24"/>
    </row>
    <row r="51" spans="1:11" x14ac:dyDescent="0.2">
      <c r="A51" s="770">
        <v>44</v>
      </c>
      <c r="B51" s="44" t="s">
        <v>42</v>
      </c>
      <c r="C51" s="121" t="s">
        <v>43</v>
      </c>
      <c r="D51" s="51">
        <v>2536</v>
      </c>
      <c r="E51" s="52"/>
      <c r="F51" s="47"/>
      <c r="G51" s="48"/>
      <c r="H51" s="49"/>
      <c r="I51" s="50"/>
      <c r="K51" s="24"/>
    </row>
    <row r="52" spans="1:11" x14ac:dyDescent="0.2">
      <c r="A52" s="770">
        <v>45</v>
      </c>
      <c r="B52" s="53" t="s">
        <v>177</v>
      </c>
      <c r="C52" s="121" t="s">
        <v>178</v>
      </c>
      <c r="D52" s="51">
        <v>2282</v>
      </c>
      <c r="E52" s="52"/>
      <c r="F52" s="47"/>
      <c r="G52" s="48"/>
      <c r="H52" s="49"/>
      <c r="I52" s="50"/>
      <c r="K52" s="24"/>
    </row>
    <row r="53" spans="1:11" x14ac:dyDescent="0.2">
      <c r="A53" s="770">
        <v>46</v>
      </c>
      <c r="B53" s="53" t="s">
        <v>179</v>
      </c>
      <c r="C53" s="121" t="s">
        <v>180</v>
      </c>
      <c r="D53" s="51">
        <v>1260</v>
      </c>
      <c r="E53" s="52"/>
      <c r="F53" s="47"/>
      <c r="G53" s="48"/>
      <c r="H53" s="49"/>
      <c r="I53" s="50"/>
      <c r="K53" s="24"/>
    </row>
    <row r="54" spans="1:11" x14ac:dyDescent="0.2">
      <c r="A54" s="770">
        <v>47</v>
      </c>
      <c r="B54" s="44" t="s">
        <v>181</v>
      </c>
      <c r="C54" s="121" t="s">
        <v>182</v>
      </c>
      <c r="D54" s="51">
        <v>2544</v>
      </c>
      <c r="E54" s="52"/>
      <c r="F54" s="47"/>
      <c r="G54" s="48"/>
      <c r="H54" s="49"/>
      <c r="I54" s="50"/>
      <c r="K54" s="24"/>
    </row>
    <row r="55" spans="1:11" x14ac:dyDescent="0.2">
      <c r="A55" s="770">
        <v>48</v>
      </c>
      <c r="B55" s="53" t="s">
        <v>183</v>
      </c>
      <c r="C55" s="121" t="s">
        <v>184</v>
      </c>
      <c r="D55" s="51">
        <v>2799</v>
      </c>
      <c r="E55" s="52"/>
      <c r="F55" s="47"/>
      <c r="G55" s="48"/>
      <c r="H55" s="49"/>
      <c r="I55" s="50"/>
      <c r="K55" s="24"/>
    </row>
    <row r="56" spans="1:11" x14ac:dyDescent="0.2">
      <c r="A56" s="770">
        <v>49</v>
      </c>
      <c r="B56" s="44" t="s">
        <v>185</v>
      </c>
      <c r="C56" s="121" t="s">
        <v>186</v>
      </c>
      <c r="D56" s="51">
        <v>10783</v>
      </c>
      <c r="E56" s="52"/>
      <c r="F56" s="47"/>
      <c r="G56" s="48"/>
      <c r="H56" s="49"/>
      <c r="I56" s="50"/>
      <c r="K56" s="24"/>
    </row>
    <row r="57" spans="1:11" x14ac:dyDescent="0.2">
      <c r="A57" s="770">
        <v>50</v>
      </c>
      <c r="B57" s="53" t="s">
        <v>187</v>
      </c>
      <c r="C57" s="121" t="s">
        <v>188</v>
      </c>
      <c r="D57" s="51">
        <v>2097</v>
      </c>
      <c r="E57" s="52"/>
      <c r="F57" s="47"/>
      <c r="G57" s="48"/>
      <c r="H57" s="49"/>
      <c r="I57" s="50"/>
      <c r="K57" s="24"/>
    </row>
    <row r="58" spans="1:11" x14ac:dyDescent="0.2">
      <c r="A58" s="770">
        <v>51</v>
      </c>
      <c r="B58" s="53" t="s">
        <v>189</v>
      </c>
      <c r="C58" s="121" t="s">
        <v>190</v>
      </c>
      <c r="D58" s="51"/>
      <c r="E58" s="52"/>
      <c r="F58" s="47"/>
      <c r="G58" s="48"/>
      <c r="H58" s="49"/>
      <c r="I58" s="50"/>
      <c r="K58" s="24"/>
    </row>
    <row r="59" spans="1:11" ht="17.25" customHeight="1" x14ac:dyDescent="0.2">
      <c r="A59" s="770">
        <v>52</v>
      </c>
      <c r="B59" s="768" t="s">
        <v>191</v>
      </c>
      <c r="C59" s="122" t="s">
        <v>192</v>
      </c>
      <c r="D59" s="51"/>
      <c r="E59" s="52"/>
      <c r="F59" s="47"/>
      <c r="G59" s="48"/>
      <c r="H59" s="49"/>
      <c r="I59" s="50"/>
      <c r="K59" s="24"/>
    </row>
    <row r="60" spans="1:11" ht="17.25" customHeight="1" x14ac:dyDescent="0.2">
      <c r="A60" s="770">
        <v>53</v>
      </c>
      <c r="B60" s="53" t="s">
        <v>22</v>
      </c>
      <c r="C60" s="121" t="s">
        <v>23</v>
      </c>
      <c r="D60" s="51"/>
      <c r="E60" s="52"/>
      <c r="F60" s="47"/>
      <c r="G60" s="48"/>
      <c r="H60" s="49"/>
      <c r="I60" s="50"/>
      <c r="K60" s="24"/>
    </row>
    <row r="61" spans="1:11" ht="17.25" customHeight="1" x14ac:dyDescent="0.2">
      <c r="A61" s="770">
        <v>54</v>
      </c>
      <c r="B61" s="53" t="s">
        <v>24</v>
      </c>
      <c r="C61" s="121" t="s">
        <v>25</v>
      </c>
      <c r="D61" s="51"/>
      <c r="E61" s="52"/>
      <c r="F61" s="47"/>
      <c r="G61" s="48"/>
      <c r="H61" s="49"/>
      <c r="I61" s="50"/>
      <c r="K61" s="24"/>
    </row>
    <row r="62" spans="1:11" ht="17.25" customHeight="1" x14ac:dyDescent="0.2">
      <c r="A62" s="770">
        <v>55</v>
      </c>
      <c r="B62" s="53" t="s">
        <v>193</v>
      </c>
      <c r="C62" s="121" t="s">
        <v>194</v>
      </c>
      <c r="D62" s="51"/>
      <c r="E62" s="52"/>
      <c r="F62" s="47"/>
      <c r="G62" s="48"/>
      <c r="H62" s="49"/>
      <c r="I62" s="50"/>
      <c r="K62" s="24"/>
    </row>
    <row r="63" spans="1:11" ht="17.25" customHeight="1" x14ac:dyDescent="0.2">
      <c r="A63" s="770">
        <v>56</v>
      </c>
      <c r="B63" s="44" t="s">
        <v>26</v>
      </c>
      <c r="C63" s="121" t="s">
        <v>27</v>
      </c>
      <c r="D63" s="51"/>
      <c r="E63" s="52"/>
      <c r="F63" s="47"/>
      <c r="G63" s="48"/>
      <c r="H63" s="49"/>
      <c r="I63" s="50"/>
      <c r="K63" s="24"/>
    </row>
    <row r="64" spans="1:11" ht="17.25" customHeight="1" x14ac:dyDescent="0.2">
      <c r="A64" s="770">
        <v>57</v>
      </c>
      <c r="B64" s="55" t="s">
        <v>28</v>
      </c>
      <c r="C64" s="121" t="s">
        <v>29</v>
      </c>
      <c r="D64" s="51"/>
      <c r="E64" s="52"/>
      <c r="F64" s="47"/>
      <c r="G64" s="48"/>
      <c r="H64" s="49"/>
      <c r="I64" s="50"/>
      <c r="K64" s="24"/>
    </row>
    <row r="65" spans="1:11" ht="27.75" customHeight="1" x14ac:dyDescent="0.2">
      <c r="A65" s="770">
        <v>58</v>
      </c>
      <c r="B65" s="44" t="s">
        <v>196</v>
      </c>
      <c r="C65" s="121" t="s">
        <v>197</v>
      </c>
      <c r="D65" s="51"/>
      <c r="E65" s="52"/>
      <c r="F65" s="47"/>
      <c r="G65" s="48"/>
      <c r="H65" s="49"/>
      <c r="I65" s="50"/>
      <c r="K65" s="24"/>
    </row>
    <row r="66" spans="1:11" ht="27.75" customHeight="1" x14ac:dyDescent="0.2">
      <c r="A66" s="770">
        <v>59</v>
      </c>
      <c r="B66" s="53" t="s">
        <v>198</v>
      </c>
      <c r="C66" s="121" t="s">
        <v>199</v>
      </c>
      <c r="D66" s="51"/>
      <c r="E66" s="52"/>
      <c r="F66" s="47"/>
      <c r="G66" s="48"/>
      <c r="H66" s="49"/>
      <c r="I66" s="50"/>
      <c r="K66" s="24"/>
    </row>
    <row r="67" spans="1:11" x14ac:dyDescent="0.2">
      <c r="A67" s="770">
        <v>60</v>
      </c>
      <c r="B67" s="44" t="s">
        <v>62</v>
      </c>
      <c r="C67" s="121" t="s">
        <v>200</v>
      </c>
      <c r="D67" s="51"/>
      <c r="E67" s="52"/>
      <c r="F67" s="47"/>
      <c r="G67" s="48"/>
      <c r="H67" s="49"/>
      <c r="I67" s="50"/>
      <c r="K67" s="24"/>
    </row>
    <row r="68" spans="1:11" x14ac:dyDescent="0.2">
      <c r="A68" s="770">
        <v>61</v>
      </c>
      <c r="B68" s="44" t="s">
        <v>64</v>
      </c>
      <c r="C68" s="121" t="s">
        <v>201</v>
      </c>
      <c r="D68" s="51"/>
      <c r="E68" s="52"/>
      <c r="F68" s="47"/>
      <c r="G68" s="48"/>
      <c r="H68" s="49"/>
      <c r="I68" s="50"/>
      <c r="K68" s="24"/>
    </row>
    <row r="69" spans="1:11" x14ac:dyDescent="0.2">
      <c r="A69" s="770">
        <v>62</v>
      </c>
      <c r="B69" s="44" t="s">
        <v>66</v>
      </c>
      <c r="C69" s="121" t="s">
        <v>202</v>
      </c>
      <c r="D69" s="51"/>
      <c r="E69" s="52"/>
      <c r="F69" s="47"/>
      <c r="G69" s="48"/>
      <c r="H69" s="49"/>
      <c r="I69" s="50"/>
      <c r="K69" s="24"/>
    </row>
    <row r="70" spans="1:11" ht="16.5" customHeight="1" x14ac:dyDescent="0.2">
      <c r="A70" s="770">
        <v>63</v>
      </c>
      <c r="B70" s="44" t="s">
        <v>203</v>
      </c>
      <c r="C70" s="121" t="s">
        <v>204</v>
      </c>
      <c r="D70" s="51"/>
      <c r="E70" s="52"/>
      <c r="F70" s="47"/>
      <c r="G70" s="48"/>
      <c r="H70" s="49"/>
      <c r="I70" s="50"/>
      <c r="K70" s="24"/>
    </row>
    <row r="71" spans="1:11" ht="16.5" customHeight="1" x14ac:dyDescent="0.2">
      <c r="A71" s="770">
        <v>64</v>
      </c>
      <c r="B71" s="44" t="s">
        <v>205</v>
      </c>
      <c r="C71" s="121" t="s">
        <v>206</v>
      </c>
      <c r="D71" s="51"/>
      <c r="E71" s="52"/>
      <c r="F71" s="47"/>
      <c r="G71" s="48"/>
      <c r="H71" s="49"/>
      <c r="I71" s="50"/>
      <c r="K71" s="24"/>
    </row>
    <row r="72" spans="1:11" ht="16.5" customHeight="1" x14ac:dyDescent="0.2">
      <c r="A72" s="770">
        <v>65</v>
      </c>
      <c r="B72" s="44" t="s">
        <v>207</v>
      </c>
      <c r="C72" s="121" t="s">
        <v>208</v>
      </c>
      <c r="D72" s="51"/>
      <c r="E72" s="52"/>
      <c r="F72" s="47"/>
      <c r="G72" s="48"/>
      <c r="H72" s="49"/>
      <c r="I72" s="50"/>
      <c r="K72" s="24"/>
    </row>
    <row r="73" spans="1:11" ht="16.5" customHeight="1" x14ac:dyDescent="0.2">
      <c r="A73" s="770">
        <v>66</v>
      </c>
      <c r="B73" s="44" t="s">
        <v>209</v>
      </c>
      <c r="C73" s="121" t="s">
        <v>210</v>
      </c>
      <c r="D73" s="51"/>
      <c r="E73" s="52"/>
      <c r="F73" s="47"/>
      <c r="G73" s="48"/>
      <c r="H73" s="49"/>
      <c r="I73" s="50"/>
      <c r="K73" s="24"/>
    </row>
    <row r="74" spans="1:11" ht="16.5" customHeight="1" x14ac:dyDescent="0.2">
      <c r="A74" s="770">
        <v>67</v>
      </c>
      <c r="B74" s="53" t="s">
        <v>211</v>
      </c>
      <c r="C74" s="121" t="s">
        <v>212</v>
      </c>
      <c r="D74" s="51"/>
      <c r="E74" s="52"/>
      <c r="F74" s="47"/>
      <c r="G74" s="48"/>
      <c r="H74" s="49"/>
      <c r="I74" s="50"/>
      <c r="K74" s="24"/>
    </row>
    <row r="75" spans="1:11" ht="16.5" customHeight="1" x14ac:dyDescent="0.2">
      <c r="A75" s="770">
        <v>68</v>
      </c>
      <c r="B75" s="44" t="s">
        <v>213</v>
      </c>
      <c r="C75" s="121" t="s">
        <v>214</v>
      </c>
      <c r="D75" s="51"/>
      <c r="E75" s="52"/>
      <c r="F75" s="47"/>
      <c r="G75" s="48"/>
      <c r="H75" s="49"/>
      <c r="I75" s="50"/>
      <c r="K75" s="24"/>
    </row>
    <row r="76" spans="1:11" ht="16.5" customHeight="1" x14ac:dyDescent="0.2">
      <c r="A76" s="770">
        <v>69</v>
      </c>
      <c r="B76" s="53" t="s">
        <v>215</v>
      </c>
      <c r="C76" s="121" t="s">
        <v>216</v>
      </c>
      <c r="D76" s="51"/>
      <c r="E76" s="52"/>
      <c r="F76" s="47"/>
      <c r="G76" s="48"/>
      <c r="H76" s="49"/>
      <c r="I76" s="50"/>
      <c r="K76" s="24"/>
    </row>
    <row r="77" spans="1:11" ht="17.25" customHeight="1" x14ac:dyDescent="0.2">
      <c r="A77" s="770">
        <v>70</v>
      </c>
      <c r="B77" s="44" t="s">
        <v>217</v>
      </c>
      <c r="C77" s="121" t="s">
        <v>218</v>
      </c>
      <c r="D77" s="51"/>
      <c r="E77" s="52"/>
      <c r="F77" s="47"/>
      <c r="G77" s="48"/>
      <c r="H77" s="49"/>
      <c r="I77" s="50"/>
      <c r="K77" s="24"/>
    </row>
    <row r="78" spans="1:11" x14ac:dyDescent="0.2">
      <c r="A78" s="770">
        <v>71</v>
      </c>
      <c r="B78" s="53" t="s">
        <v>50</v>
      </c>
      <c r="C78" s="121" t="s">
        <v>219</v>
      </c>
      <c r="D78" s="51"/>
      <c r="E78" s="52"/>
      <c r="F78" s="47"/>
      <c r="G78" s="48"/>
      <c r="H78" s="49"/>
      <c r="I78" s="50"/>
      <c r="K78" s="24"/>
    </row>
    <row r="79" spans="1:11" x14ac:dyDescent="0.2">
      <c r="A79" s="770">
        <v>72</v>
      </c>
      <c r="B79" s="53" t="s">
        <v>52</v>
      </c>
      <c r="C79" s="121" t="s">
        <v>220</v>
      </c>
      <c r="D79" s="51"/>
      <c r="E79" s="52"/>
      <c r="F79" s="47"/>
      <c r="G79" s="48"/>
      <c r="H79" s="49"/>
      <c r="I79" s="50"/>
      <c r="K79" s="24"/>
    </row>
    <row r="80" spans="1:11" x14ac:dyDescent="0.2">
      <c r="A80" s="770">
        <v>73</v>
      </c>
      <c r="B80" s="44" t="s">
        <v>44</v>
      </c>
      <c r="C80" s="121" t="s">
        <v>221</v>
      </c>
      <c r="D80" s="51"/>
      <c r="E80" s="52"/>
      <c r="F80" s="47"/>
      <c r="G80" s="48"/>
      <c r="H80" s="49"/>
      <c r="I80" s="50"/>
      <c r="K80" s="24"/>
    </row>
    <row r="81" spans="1:11" x14ac:dyDescent="0.2">
      <c r="A81" s="770">
        <v>74</v>
      </c>
      <c r="B81" s="44" t="s">
        <v>54</v>
      </c>
      <c r="C81" s="121" t="s">
        <v>222</v>
      </c>
      <c r="D81" s="51"/>
      <c r="E81" s="52"/>
      <c r="F81" s="47"/>
      <c r="G81" s="48"/>
      <c r="H81" s="49"/>
      <c r="I81" s="50"/>
      <c r="K81" s="24"/>
    </row>
    <row r="82" spans="1:11" x14ac:dyDescent="0.2">
      <c r="A82" s="770">
        <v>75</v>
      </c>
      <c r="B82" s="44" t="s">
        <v>36</v>
      </c>
      <c r="C82" s="121" t="s">
        <v>37</v>
      </c>
      <c r="D82" s="51"/>
      <c r="E82" s="52"/>
      <c r="F82" s="47"/>
      <c r="G82" s="48"/>
      <c r="H82" s="49"/>
      <c r="I82" s="50"/>
      <c r="K82" s="24"/>
    </row>
    <row r="83" spans="1:11" x14ac:dyDescent="0.2">
      <c r="A83" s="770">
        <v>76</v>
      </c>
      <c r="B83" s="44" t="s">
        <v>48</v>
      </c>
      <c r="C83" s="121" t="s">
        <v>223</v>
      </c>
      <c r="D83" s="51"/>
      <c r="E83" s="52"/>
      <c r="F83" s="47"/>
      <c r="G83" s="48"/>
      <c r="H83" s="49"/>
      <c r="I83" s="50"/>
      <c r="K83" s="24"/>
    </row>
    <row r="84" spans="1:11" x14ac:dyDescent="0.2">
      <c r="A84" s="770">
        <v>77</v>
      </c>
      <c r="B84" s="44" t="s">
        <v>224</v>
      </c>
      <c r="C84" s="177" t="s">
        <v>225</v>
      </c>
      <c r="D84" s="51"/>
      <c r="E84" s="52"/>
      <c r="F84" s="47"/>
      <c r="G84" s="48"/>
      <c r="H84" s="49"/>
      <c r="I84" s="50"/>
      <c r="K84" s="24"/>
    </row>
    <row r="85" spans="1:11" x14ac:dyDescent="0.2">
      <c r="A85" s="770">
        <v>78</v>
      </c>
      <c r="B85" s="59" t="s">
        <v>226</v>
      </c>
      <c r="C85" s="177" t="s">
        <v>227</v>
      </c>
      <c r="D85" s="51"/>
      <c r="E85" s="52"/>
      <c r="F85" s="47"/>
      <c r="G85" s="48"/>
      <c r="H85" s="49"/>
      <c r="I85" s="50"/>
      <c r="K85" s="24"/>
    </row>
    <row r="86" spans="1:11" ht="25.5" x14ac:dyDescent="0.2">
      <c r="A86" s="1195">
        <v>79</v>
      </c>
      <c r="B86" s="1196" t="s">
        <v>228</v>
      </c>
      <c r="C86" s="178" t="s">
        <v>229</v>
      </c>
      <c r="D86" s="51"/>
      <c r="E86" s="52"/>
      <c r="F86" s="47"/>
      <c r="G86" s="48"/>
      <c r="H86" s="49"/>
      <c r="I86" s="50"/>
      <c r="K86" s="24"/>
    </row>
    <row r="87" spans="1:11" ht="37.5" customHeight="1" x14ac:dyDescent="0.2">
      <c r="A87" s="1195"/>
      <c r="B87" s="1197"/>
      <c r="C87" s="177" t="s">
        <v>230</v>
      </c>
      <c r="D87" s="51"/>
      <c r="E87" s="52"/>
      <c r="F87" s="47"/>
      <c r="G87" s="48"/>
      <c r="H87" s="49"/>
      <c r="I87" s="50"/>
      <c r="K87" s="24"/>
    </row>
    <row r="88" spans="1:11" ht="24" customHeight="1" x14ac:dyDescent="0.2">
      <c r="A88" s="1195"/>
      <c r="B88" s="1197"/>
      <c r="C88" s="177" t="s">
        <v>231</v>
      </c>
      <c r="D88" s="51"/>
      <c r="E88" s="52"/>
      <c r="F88" s="47"/>
      <c r="G88" s="48"/>
      <c r="H88" s="49"/>
      <c r="I88" s="50"/>
      <c r="K88" s="24"/>
    </row>
    <row r="89" spans="1:11" ht="24" customHeight="1" x14ac:dyDescent="0.2">
      <c r="A89" s="1195"/>
      <c r="B89" s="1198"/>
      <c r="C89" s="185" t="s">
        <v>232</v>
      </c>
      <c r="D89" s="51"/>
      <c r="E89" s="52"/>
      <c r="F89" s="47"/>
      <c r="G89" s="48"/>
      <c r="H89" s="49"/>
      <c r="I89" s="50"/>
      <c r="K89" s="24"/>
    </row>
    <row r="90" spans="1:11" ht="24" customHeight="1" x14ac:dyDescent="0.2">
      <c r="A90" s="770">
        <v>80</v>
      </c>
      <c r="B90" s="53" t="s">
        <v>233</v>
      </c>
      <c r="C90" s="121" t="s">
        <v>234</v>
      </c>
      <c r="D90" s="51"/>
      <c r="E90" s="52"/>
      <c r="F90" s="47"/>
      <c r="G90" s="48"/>
      <c r="H90" s="49"/>
      <c r="I90" s="50"/>
      <c r="K90" s="24"/>
    </row>
    <row r="91" spans="1:11" x14ac:dyDescent="0.2">
      <c r="A91" s="770">
        <v>81</v>
      </c>
      <c r="B91" s="44" t="s">
        <v>235</v>
      </c>
      <c r="C91" s="121" t="s">
        <v>236</v>
      </c>
      <c r="D91" s="51"/>
      <c r="E91" s="52"/>
      <c r="F91" s="47"/>
      <c r="G91" s="48"/>
      <c r="H91" s="49"/>
      <c r="I91" s="50"/>
      <c r="K91" s="24"/>
    </row>
    <row r="92" spans="1:11" x14ac:dyDescent="0.2">
      <c r="A92" s="770">
        <v>82</v>
      </c>
      <c r="B92" s="53" t="s">
        <v>74</v>
      </c>
      <c r="C92" s="121" t="s">
        <v>237</v>
      </c>
      <c r="D92" s="51"/>
      <c r="E92" s="52"/>
      <c r="F92" s="47"/>
      <c r="G92" s="48"/>
      <c r="H92" s="49"/>
      <c r="I92" s="50"/>
      <c r="K92" s="24"/>
    </row>
    <row r="93" spans="1:11" x14ac:dyDescent="0.2">
      <c r="A93" s="770">
        <v>83</v>
      </c>
      <c r="B93" s="55" t="s">
        <v>38</v>
      </c>
      <c r="C93" s="121" t="s">
        <v>39</v>
      </c>
      <c r="D93" s="51">
        <v>1653</v>
      </c>
      <c r="E93" s="52"/>
      <c r="F93" s="47"/>
      <c r="G93" s="48"/>
      <c r="H93" s="49"/>
      <c r="I93" s="50"/>
      <c r="K93" s="24"/>
    </row>
    <row r="94" spans="1:11" x14ac:dyDescent="0.2">
      <c r="A94" s="770">
        <v>84</v>
      </c>
      <c r="B94" s="44" t="s">
        <v>40</v>
      </c>
      <c r="C94" s="121" t="s">
        <v>41</v>
      </c>
      <c r="D94" s="51">
        <v>2130</v>
      </c>
      <c r="E94" s="52"/>
      <c r="F94" s="47"/>
      <c r="G94" s="48"/>
      <c r="H94" s="49"/>
      <c r="I94" s="50"/>
      <c r="K94" s="24"/>
    </row>
    <row r="95" spans="1:11" x14ac:dyDescent="0.2">
      <c r="A95" s="770">
        <v>85</v>
      </c>
      <c r="B95" s="44" t="s">
        <v>238</v>
      </c>
      <c r="C95" s="121" t="s">
        <v>239</v>
      </c>
      <c r="D95" s="51">
        <v>3711</v>
      </c>
      <c r="E95" s="52"/>
      <c r="F95" s="47"/>
      <c r="G95" s="48"/>
      <c r="H95" s="49"/>
      <c r="I95" s="50"/>
      <c r="K95" s="24"/>
    </row>
    <row r="96" spans="1:11" x14ac:dyDescent="0.2">
      <c r="A96" s="770">
        <v>86</v>
      </c>
      <c r="B96" s="55" t="s">
        <v>240</v>
      </c>
      <c r="C96" s="121" t="s">
        <v>241</v>
      </c>
      <c r="D96" s="51">
        <v>1644</v>
      </c>
      <c r="E96" s="52"/>
      <c r="F96" s="47"/>
      <c r="G96" s="48"/>
      <c r="H96" s="49"/>
      <c r="I96" s="50"/>
      <c r="K96" s="24"/>
    </row>
    <row r="97" spans="1:11" x14ac:dyDescent="0.2">
      <c r="A97" s="770">
        <v>87</v>
      </c>
      <c r="B97" s="44" t="s">
        <v>88</v>
      </c>
      <c r="C97" s="121" t="s">
        <v>89</v>
      </c>
      <c r="D97" s="51">
        <v>2440</v>
      </c>
      <c r="E97" s="52"/>
      <c r="F97" s="47"/>
      <c r="G97" s="48"/>
      <c r="H97" s="49"/>
      <c r="I97" s="50"/>
      <c r="K97" s="24"/>
    </row>
    <row r="98" spans="1:11" x14ac:dyDescent="0.2">
      <c r="A98" s="770">
        <v>88</v>
      </c>
      <c r="B98" s="55" t="s">
        <v>242</v>
      </c>
      <c r="C98" s="121" t="s">
        <v>243</v>
      </c>
      <c r="D98" s="51">
        <v>5035</v>
      </c>
      <c r="E98" s="52"/>
      <c r="F98" s="47"/>
      <c r="G98" s="48"/>
      <c r="H98" s="49"/>
      <c r="I98" s="50"/>
      <c r="K98" s="24"/>
    </row>
    <row r="99" spans="1:11" x14ac:dyDescent="0.2">
      <c r="A99" s="770">
        <v>89</v>
      </c>
      <c r="B99" s="44" t="s">
        <v>244</v>
      </c>
      <c r="C99" s="121" t="s">
        <v>245</v>
      </c>
      <c r="D99" s="51">
        <v>3611</v>
      </c>
      <c r="E99" s="52"/>
      <c r="F99" s="47"/>
      <c r="G99" s="48"/>
      <c r="H99" s="49"/>
      <c r="I99" s="50"/>
      <c r="K99" s="24"/>
    </row>
    <row r="100" spans="1:11" x14ac:dyDescent="0.2">
      <c r="A100" s="770">
        <v>90</v>
      </c>
      <c r="B100" s="53" t="s">
        <v>246</v>
      </c>
      <c r="C100" s="121" t="s">
        <v>247</v>
      </c>
      <c r="D100" s="51">
        <v>1651</v>
      </c>
      <c r="E100" s="52"/>
      <c r="F100" s="47"/>
      <c r="G100" s="48"/>
      <c r="H100" s="49"/>
      <c r="I100" s="50"/>
      <c r="K100" s="24"/>
    </row>
    <row r="101" spans="1:11" x14ac:dyDescent="0.2">
      <c r="A101" s="770">
        <v>91</v>
      </c>
      <c r="B101" s="44" t="s">
        <v>248</v>
      </c>
      <c r="C101" s="121" t="s">
        <v>249</v>
      </c>
      <c r="D101" s="51">
        <v>2232</v>
      </c>
      <c r="E101" s="52"/>
      <c r="F101" s="47"/>
      <c r="G101" s="48"/>
      <c r="H101" s="49"/>
      <c r="I101" s="50"/>
      <c r="K101" s="24"/>
    </row>
    <row r="102" spans="1:11" x14ac:dyDescent="0.2">
      <c r="A102" s="770">
        <v>92</v>
      </c>
      <c r="B102" s="44" t="s">
        <v>250</v>
      </c>
      <c r="C102" s="121" t="s">
        <v>251</v>
      </c>
      <c r="D102" s="51">
        <v>1702</v>
      </c>
      <c r="E102" s="52"/>
      <c r="F102" s="47"/>
      <c r="G102" s="48"/>
      <c r="H102" s="49"/>
      <c r="I102" s="50"/>
      <c r="K102" s="24"/>
    </row>
    <row r="103" spans="1:11" x14ac:dyDescent="0.2">
      <c r="A103" s="770">
        <v>93</v>
      </c>
      <c r="B103" s="53" t="s">
        <v>32</v>
      </c>
      <c r="C103" s="121" t="s">
        <v>33</v>
      </c>
      <c r="D103" s="51">
        <v>2656</v>
      </c>
      <c r="E103" s="52">
        <v>81</v>
      </c>
      <c r="F103" s="47"/>
      <c r="G103" s="48"/>
      <c r="H103" s="49"/>
      <c r="I103" s="50"/>
      <c r="K103" s="24"/>
    </row>
    <row r="104" spans="1:11" x14ac:dyDescent="0.2">
      <c r="A104" s="770">
        <v>94</v>
      </c>
      <c r="B104" s="44" t="s">
        <v>252</v>
      </c>
      <c r="C104" s="121" t="s">
        <v>253</v>
      </c>
      <c r="D104" s="51">
        <v>4619</v>
      </c>
      <c r="E104" s="52"/>
      <c r="F104" s="47"/>
      <c r="G104" s="48"/>
      <c r="H104" s="49"/>
      <c r="I104" s="50"/>
      <c r="K104" s="24"/>
    </row>
    <row r="105" spans="1:11" x14ac:dyDescent="0.2">
      <c r="A105" s="770">
        <v>95</v>
      </c>
      <c r="B105" s="53" t="s">
        <v>254</v>
      </c>
      <c r="C105" s="121" t="s">
        <v>255</v>
      </c>
      <c r="D105" s="51">
        <v>2076</v>
      </c>
      <c r="E105" s="52"/>
      <c r="F105" s="47"/>
      <c r="G105" s="48"/>
      <c r="H105" s="49"/>
      <c r="I105" s="50"/>
      <c r="K105" s="24"/>
    </row>
    <row r="106" spans="1:11" x14ac:dyDescent="0.2">
      <c r="A106" s="770">
        <v>96</v>
      </c>
      <c r="B106" s="53" t="s">
        <v>256</v>
      </c>
      <c r="C106" s="121" t="s">
        <v>257</v>
      </c>
      <c r="D106" s="51">
        <v>4678</v>
      </c>
      <c r="E106" s="52"/>
      <c r="F106" s="47"/>
      <c r="G106" s="48"/>
      <c r="H106" s="49"/>
      <c r="I106" s="50"/>
      <c r="K106" s="24"/>
    </row>
    <row r="107" spans="1:11" x14ac:dyDescent="0.2">
      <c r="A107" s="770">
        <v>97</v>
      </c>
      <c r="B107" s="44" t="s">
        <v>76</v>
      </c>
      <c r="C107" s="121" t="s">
        <v>77</v>
      </c>
      <c r="D107" s="51">
        <v>1853</v>
      </c>
      <c r="E107" s="52"/>
      <c r="F107" s="47"/>
      <c r="G107" s="48"/>
      <c r="H107" s="49"/>
      <c r="I107" s="50"/>
      <c r="K107" s="24"/>
    </row>
    <row r="108" spans="1:11" x14ac:dyDescent="0.2">
      <c r="A108" s="770">
        <v>98</v>
      </c>
      <c r="B108" s="44" t="s">
        <v>258</v>
      </c>
      <c r="C108" s="121" t="s">
        <v>259</v>
      </c>
      <c r="D108" s="51"/>
      <c r="E108" s="52"/>
      <c r="F108" s="47"/>
      <c r="G108" s="48"/>
      <c r="H108" s="49"/>
      <c r="I108" s="50"/>
      <c r="K108" s="24"/>
    </row>
    <row r="109" spans="1:11" x14ac:dyDescent="0.2">
      <c r="A109" s="770">
        <v>99</v>
      </c>
      <c r="B109" s="44" t="s">
        <v>260</v>
      </c>
      <c r="C109" s="121" t="s">
        <v>261</v>
      </c>
      <c r="D109" s="51"/>
      <c r="E109" s="52"/>
      <c r="F109" s="47"/>
      <c r="G109" s="48"/>
      <c r="H109" s="49"/>
      <c r="I109" s="50"/>
      <c r="K109" s="24"/>
    </row>
    <row r="110" spans="1:11" x14ac:dyDescent="0.2">
      <c r="A110" s="770">
        <v>100</v>
      </c>
      <c r="B110" s="53" t="s">
        <v>264</v>
      </c>
      <c r="C110" s="121" t="s">
        <v>265</v>
      </c>
      <c r="D110" s="51"/>
      <c r="E110" s="52"/>
      <c r="F110" s="47"/>
      <c r="G110" s="48"/>
      <c r="H110" s="49"/>
      <c r="I110" s="50"/>
      <c r="K110" s="24"/>
    </row>
    <row r="111" spans="1:11" x14ac:dyDescent="0.2">
      <c r="A111" s="770">
        <v>101</v>
      </c>
      <c r="B111" s="55" t="s">
        <v>266</v>
      </c>
      <c r="C111" s="121" t="s">
        <v>267</v>
      </c>
      <c r="D111" s="51"/>
      <c r="E111" s="52"/>
      <c r="F111" s="47"/>
      <c r="G111" s="48"/>
      <c r="H111" s="49"/>
      <c r="I111" s="50"/>
      <c r="K111" s="24"/>
    </row>
    <row r="112" spans="1:11" x14ac:dyDescent="0.2">
      <c r="A112" s="770">
        <v>102</v>
      </c>
      <c r="B112" s="44" t="s">
        <v>268</v>
      </c>
      <c r="C112" s="121" t="s">
        <v>269</v>
      </c>
      <c r="D112" s="51"/>
      <c r="E112" s="52"/>
      <c r="F112" s="47"/>
      <c r="G112" s="48"/>
      <c r="H112" s="49"/>
      <c r="I112" s="50"/>
      <c r="K112" s="24"/>
    </row>
    <row r="113" spans="1:11" x14ac:dyDescent="0.2">
      <c r="A113" s="770">
        <v>103</v>
      </c>
      <c r="B113" s="44" t="s">
        <v>270</v>
      </c>
      <c r="C113" s="121" t="s">
        <v>271</v>
      </c>
      <c r="D113" s="51"/>
      <c r="E113" s="52"/>
      <c r="F113" s="47"/>
      <c r="G113" s="48"/>
      <c r="H113" s="49"/>
      <c r="I113" s="50"/>
      <c r="K113" s="24"/>
    </row>
    <row r="114" spans="1:11" x14ac:dyDescent="0.2">
      <c r="A114" s="770">
        <v>104</v>
      </c>
      <c r="B114" s="53" t="s">
        <v>272</v>
      </c>
      <c r="C114" s="121" t="s">
        <v>273</v>
      </c>
      <c r="D114" s="51"/>
      <c r="E114" s="52"/>
      <c r="F114" s="47"/>
      <c r="G114" s="48"/>
      <c r="H114" s="49"/>
      <c r="I114" s="50"/>
      <c r="K114" s="24"/>
    </row>
    <row r="115" spans="1:11" ht="13.5" customHeight="1" x14ac:dyDescent="0.2">
      <c r="A115" s="770">
        <v>105</v>
      </c>
      <c r="B115" s="53" t="s">
        <v>274</v>
      </c>
      <c r="C115" s="121" t="s">
        <v>275</v>
      </c>
      <c r="D115" s="51"/>
      <c r="E115" s="52"/>
      <c r="F115" s="47"/>
      <c r="G115" s="48"/>
      <c r="H115" s="49"/>
      <c r="I115" s="50"/>
      <c r="K115" s="24"/>
    </row>
    <row r="116" spans="1:11" x14ac:dyDescent="0.2">
      <c r="A116" s="770">
        <v>106</v>
      </c>
      <c r="B116" s="44" t="s">
        <v>276</v>
      </c>
      <c r="C116" s="121" t="s">
        <v>277</v>
      </c>
      <c r="D116" s="51"/>
      <c r="E116" s="52"/>
      <c r="F116" s="47"/>
      <c r="G116" s="48"/>
      <c r="H116" s="49"/>
      <c r="I116" s="50"/>
      <c r="K116" s="24"/>
    </row>
    <row r="117" spans="1:11" x14ac:dyDescent="0.2">
      <c r="A117" s="770">
        <v>107</v>
      </c>
      <c r="B117" s="44" t="s">
        <v>278</v>
      </c>
      <c r="C117" s="121" t="s">
        <v>279</v>
      </c>
      <c r="D117" s="51"/>
      <c r="E117" s="52"/>
      <c r="F117" s="47"/>
      <c r="G117" s="48"/>
      <c r="H117" s="49"/>
      <c r="I117" s="50"/>
      <c r="K117" s="24"/>
    </row>
    <row r="118" spans="1:11" x14ac:dyDescent="0.2">
      <c r="A118" s="770">
        <v>108</v>
      </c>
      <c r="B118" s="44" t="s">
        <v>280</v>
      </c>
      <c r="C118" s="121" t="s">
        <v>281</v>
      </c>
      <c r="D118" s="51"/>
      <c r="E118" s="52"/>
      <c r="F118" s="47"/>
      <c r="G118" s="48"/>
      <c r="H118" s="49"/>
      <c r="I118" s="50"/>
      <c r="K118" s="24"/>
    </row>
    <row r="119" spans="1:11" x14ac:dyDescent="0.2">
      <c r="A119" s="770">
        <v>109</v>
      </c>
      <c r="B119" s="768" t="s">
        <v>282</v>
      </c>
      <c r="C119" s="177" t="s">
        <v>283</v>
      </c>
      <c r="D119" s="51"/>
      <c r="E119" s="52"/>
      <c r="F119" s="47"/>
      <c r="G119" s="48"/>
      <c r="H119" s="49"/>
      <c r="I119" s="50"/>
      <c r="K119" s="24"/>
    </row>
    <row r="120" spans="1:11" x14ac:dyDescent="0.2">
      <c r="A120" s="770">
        <v>110</v>
      </c>
      <c r="B120" s="53" t="s">
        <v>284</v>
      </c>
      <c r="C120" s="121" t="s">
        <v>285</v>
      </c>
      <c r="D120" s="51"/>
      <c r="E120" s="52"/>
      <c r="F120" s="47"/>
      <c r="G120" s="48"/>
      <c r="H120" s="49"/>
      <c r="I120" s="50"/>
      <c r="K120" s="24"/>
    </row>
    <row r="121" spans="1:11" x14ac:dyDescent="0.2">
      <c r="A121" s="770">
        <v>111</v>
      </c>
      <c r="B121" s="53" t="s">
        <v>286</v>
      </c>
      <c r="C121" s="177" t="s">
        <v>357</v>
      </c>
      <c r="D121" s="51"/>
      <c r="E121" s="52"/>
      <c r="F121" s="47"/>
      <c r="G121" s="48"/>
      <c r="H121" s="49"/>
      <c r="I121" s="50"/>
      <c r="K121" s="24"/>
    </row>
    <row r="122" spans="1:11" x14ac:dyDescent="0.2">
      <c r="A122" s="770">
        <v>112</v>
      </c>
      <c r="B122" s="53" t="s">
        <v>288</v>
      </c>
      <c r="C122" s="121" t="s">
        <v>289</v>
      </c>
      <c r="D122" s="51"/>
      <c r="E122" s="52"/>
      <c r="F122" s="47"/>
      <c r="G122" s="48"/>
      <c r="H122" s="49"/>
      <c r="I122" s="50"/>
      <c r="K122" s="24"/>
    </row>
    <row r="123" spans="1:11" x14ac:dyDescent="0.2">
      <c r="A123" s="770">
        <v>113</v>
      </c>
      <c r="B123" s="60" t="s">
        <v>290</v>
      </c>
      <c r="C123" s="123" t="s">
        <v>291</v>
      </c>
      <c r="D123" s="51"/>
      <c r="E123" s="52"/>
      <c r="F123" s="47"/>
      <c r="G123" s="48"/>
      <c r="H123" s="49"/>
      <c r="I123" s="50"/>
      <c r="K123" s="24"/>
    </row>
    <row r="124" spans="1:11" x14ac:dyDescent="0.2">
      <c r="A124" s="770">
        <v>114</v>
      </c>
      <c r="B124" s="44" t="s">
        <v>292</v>
      </c>
      <c r="C124" s="121" t="s">
        <v>293</v>
      </c>
      <c r="D124" s="51"/>
      <c r="E124" s="52"/>
      <c r="F124" s="47"/>
      <c r="G124" s="48"/>
      <c r="H124" s="49"/>
      <c r="I124" s="50"/>
      <c r="K124" s="24"/>
    </row>
    <row r="125" spans="1:11" ht="12.75" customHeight="1" x14ac:dyDescent="0.2">
      <c r="A125" s="770">
        <v>115</v>
      </c>
      <c r="B125" s="53" t="s">
        <v>294</v>
      </c>
      <c r="C125" s="184" t="s">
        <v>295</v>
      </c>
      <c r="D125" s="51"/>
      <c r="E125" s="52"/>
      <c r="F125" s="47"/>
      <c r="G125" s="48"/>
      <c r="H125" s="49"/>
      <c r="I125" s="50"/>
      <c r="K125" s="24"/>
    </row>
    <row r="126" spans="1:11" x14ac:dyDescent="0.2">
      <c r="A126" s="770">
        <v>116</v>
      </c>
      <c r="B126" s="44" t="s">
        <v>296</v>
      </c>
      <c r="C126" s="121" t="s">
        <v>297</v>
      </c>
      <c r="D126" s="51"/>
      <c r="E126" s="52"/>
      <c r="F126" s="47"/>
      <c r="G126" s="48"/>
      <c r="H126" s="49"/>
      <c r="I126" s="50"/>
      <c r="K126" s="24"/>
    </row>
    <row r="127" spans="1:11" x14ac:dyDescent="0.2">
      <c r="A127" s="770">
        <v>117</v>
      </c>
      <c r="B127" s="53" t="s">
        <v>70</v>
      </c>
      <c r="C127" s="121" t="s">
        <v>298</v>
      </c>
      <c r="D127" s="51"/>
      <c r="E127" s="52"/>
      <c r="F127" s="47"/>
      <c r="G127" s="48"/>
      <c r="H127" s="49"/>
      <c r="I127" s="50"/>
      <c r="K127" s="24"/>
    </row>
    <row r="128" spans="1:11" x14ac:dyDescent="0.2">
      <c r="A128" s="770">
        <v>118</v>
      </c>
      <c r="B128" s="53" t="s">
        <v>72</v>
      </c>
      <c r="C128" s="121" t="s">
        <v>73</v>
      </c>
      <c r="D128" s="51"/>
      <c r="E128" s="52"/>
      <c r="F128" s="47"/>
      <c r="G128" s="48"/>
      <c r="H128" s="49"/>
      <c r="I128" s="50"/>
      <c r="K128" s="24"/>
    </row>
    <row r="129" spans="1:11" x14ac:dyDescent="0.2">
      <c r="A129" s="770">
        <v>119</v>
      </c>
      <c r="B129" s="44" t="s">
        <v>34</v>
      </c>
      <c r="C129" s="121" t="s">
        <v>35</v>
      </c>
      <c r="D129" s="51"/>
      <c r="E129" s="52"/>
      <c r="F129" s="47"/>
      <c r="G129" s="48"/>
      <c r="H129" s="49"/>
      <c r="I129" s="50"/>
      <c r="K129" s="24"/>
    </row>
    <row r="130" spans="1:11" x14ac:dyDescent="0.2">
      <c r="A130" s="770">
        <v>120</v>
      </c>
      <c r="B130" s="53" t="s">
        <v>299</v>
      </c>
      <c r="C130" s="121" t="s">
        <v>300</v>
      </c>
      <c r="D130" s="51">
        <v>93850</v>
      </c>
      <c r="E130" s="52">
        <v>8852</v>
      </c>
      <c r="F130" s="61">
        <v>794</v>
      </c>
      <c r="G130" s="48">
        <v>11900</v>
      </c>
      <c r="H130" s="54">
        <v>197</v>
      </c>
      <c r="I130" s="50">
        <v>2170</v>
      </c>
      <c r="K130" s="24"/>
    </row>
    <row r="131" spans="1:11" x14ac:dyDescent="0.2">
      <c r="A131" s="770">
        <v>121</v>
      </c>
      <c r="B131" s="44" t="s">
        <v>301</v>
      </c>
      <c r="C131" s="121" t="s">
        <v>302</v>
      </c>
      <c r="D131" s="51"/>
      <c r="E131" s="52"/>
      <c r="F131" s="47"/>
      <c r="G131" s="48"/>
      <c r="H131" s="49"/>
      <c r="I131" s="50"/>
      <c r="K131" s="24"/>
    </row>
    <row r="132" spans="1:11" x14ac:dyDescent="0.2">
      <c r="A132" s="770">
        <v>122</v>
      </c>
      <c r="B132" s="44" t="s">
        <v>303</v>
      </c>
      <c r="C132" s="121" t="s">
        <v>304</v>
      </c>
      <c r="D132" s="51"/>
      <c r="E132" s="52"/>
      <c r="F132" s="47"/>
      <c r="G132" s="48"/>
      <c r="H132" s="49"/>
      <c r="I132" s="50"/>
      <c r="K132" s="24"/>
    </row>
    <row r="133" spans="1:11" x14ac:dyDescent="0.2">
      <c r="A133" s="770">
        <v>123</v>
      </c>
      <c r="B133" s="53" t="s">
        <v>16</v>
      </c>
      <c r="C133" s="121" t="s">
        <v>17</v>
      </c>
      <c r="D133" s="51"/>
      <c r="E133" s="52"/>
      <c r="F133" s="47"/>
      <c r="G133" s="48"/>
      <c r="H133" s="49"/>
      <c r="I133" s="50"/>
      <c r="K133" s="24"/>
    </row>
    <row r="134" spans="1:11" x14ac:dyDescent="0.2">
      <c r="A134" s="770">
        <v>124</v>
      </c>
      <c r="B134" s="53" t="s">
        <v>68</v>
      </c>
      <c r="C134" s="121" t="s">
        <v>69</v>
      </c>
      <c r="D134" s="51"/>
      <c r="E134" s="52"/>
      <c r="F134" s="47"/>
      <c r="G134" s="48"/>
      <c r="H134" s="49"/>
      <c r="I134" s="50"/>
      <c r="K134" s="24"/>
    </row>
    <row r="135" spans="1:11" x14ac:dyDescent="0.2">
      <c r="A135" s="770">
        <v>125</v>
      </c>
      <c r="B135" s="53" t="s">
        <v>60</v>
      </c>
      <c r="C135" s="121" t="s">
        <v>305</v>
      </c>
      <c r="D135" s="51"/>
      <c r="E135" s="52"/>
      <c r="F135" s="47"/>
      <c r="G135" s="48"/>
      <c r="H135" s="49"/>
      <c r="I135" s="50"/>
      <c r="K135" s="24"/>
    </row>
    <row r="136" spans="1:11" x14ac:dyDescent="0.2">
      <c r="A136" s="770">
        <v>126</v>
      </c>
      <c r="B136" s="53" t="s">
        <v>56</v>
      </c>
      <c r="C136" s="121" t="s">
        <v>306</v>
      </c>
      <c r="D136" s="51">
        <v>5297</v>
      </c>
      <c r="E136" s="52"/>
      <c r="F136" s="47"/>
      <c r="G136" s="48"/>
      <c r="H136" s="49"/>
      <c r="I136" s="50"/>
      <c r="K136" s="24"/>
    </row>
    <row r="137" spans="1:11" x14ac:dyDescent="0.2">
      <c r="A137" s="770">
        <v>127</v>
      </c>
      <c r="B137" s="53" t="s">
        <v>307</v>
      </c>
      <c r="C137" s="121" t="s">
        <v>308</v>
      </c>
      <c r="D137" s="51"/>
      <c r="E137" s="52"/>
      <c r="F137" s="47"/>
      <c r="G137" s="48"/>
      <c r="H137" s="49"/>
      <c r="I137" s="50"/>
      <c r="K137" s="24"/>
    </row>
    <row r="138" spans="1:11" x14ac:dyDescent="0.2">
      <c r="A138" s="770">
        <v>128</v>
      </c>
      <c r="B138" s="44" t="s">
        <v>309</v>
      </c>
      <c r="C138" s="121" t="s">
        <v>310</v>
      </c>
      <c r="D138" s="51"/>
      <c r="E138" s="52"/>
      <c r="F138" s="47"/>
      <c r="G138" s="48"/>
      <c r="H138" s="49"/>
      <c r="I138" s="50"/>
      <c r="K138" s="24"/>
    </row>
    <row r="139" spans="1:11" x14ac:dyDescent="0.2">
      <c r="A139" s="770">
        <v>129</v>
      </c>
      <c r="B139" s="62" t="s">
        <v>311</v>
      </c>
      <c r="C139" s="186" t="s">
        <v>312</v>
      </c>
      <c r="D139" s="63"/>
      <c r="E139" s="64"/>
      <c r="F139" s="47"/>
      <c r="G139" s="48"/>
      <c r="H139" s="49"/>
      <c r="I139" s="50"/>
      <c r="K139" s="24"/>
    </row>
    <row r="140" spans="1:11" x14ac:dyDescent="0.2">
      <c r="A140" s="770">
        <v>130</v>
      </c>
      <c r="B140" s="65" t="s">
        <v>313</v>
      </c>
      <c r="C140" s="58" t="s">
        <v>314</v>
      </c>
      <c r="D140" s="51"/>
      <c r="E140" s="50"/>
      <c r="F140" s="771"/>
      <c r="G140" s="48"/>
      <c r="H140" s="49"/>
      <c r="I140" s="50"/>
      <c r="K140" s="24"/>
    </row>
    <row r="141" spans="1:11" x14ac:dyDescent="0.2">
      <c r="A141" s="770">
        <v>131</v>
      </c>
      <c r="B141" s="66" t="s">
        <v>315</v>
      </c>
      <c r="C141" s="123" t="s">
        <v>316</v>
      </c>
      <c r="D141" s="51"/>
      <c r="E141" s="50"/>
      <c r="F141" s="771"/>
      <c r="G141" s="50"/>
      <c r="H141" s="772"/>
      <c r="I141" s="50"/>
      <c r="K141" s="24"/>
    </row>
    <row r="142" spans="1:11" x14ac:dyDescent="0.2">
      <c r="A142" s="770">
        <v>132</v>
      </c>
      <c r="B142" s="68" t="s">
        <v>317</v>
      </c>
      <c r="C142" s="773" t="s">
        <v>318</v>
      </c>
      <c r="D142" s="51"/>
      <c r="E142" s="50"/>
      <c r="F142" s="771"/>
      <c r="G142" s="50"/>
      <c r="H142" s="772"/>
      <c r="I142" s="50"/>
      <c r="K142" s="24"/>
    </row>
    <row r="143" spans="1:11" x14ac:dyDescent="0.2">
      <c r="A143" s="770">
        <v>133</v>
      </c>
      <c r="B143" s="70" t="s">
        <v>319</v>
      </c>
      <c r="C143" s="774" t="s">
        <v>320</v>
      </c>
      <c r="D143" s="51"/>
      <c r="E143" s="50"/>
      <c r="F143" s="771"/>
      <c r="G143" s="50"/>
      <c r="H143" s="772"/>
      <c r="I143" s="50"/>
      <c r="K143" s="24"/>
    </row>
    <row r="144" spans="1:11" x14ac:dyDescent="0.2">
      <c r="A144" s="770">
        <v>134</v>
      </c>
      <c r="B144" s="72" t="s">
        <v>323</v>
      </c>
      <c r="C144" s="71" t="s">
        <v>324</v>
      </c>
      <c r="D144" s="51"/>
      <c r="E144" s="50"/>
      <c r="F144" s="771"/>
      <c r="G144" s="50"/>
      <c r="H144" s="772"/>
      <c r="I144" s="50"/>
      <c r="K144" s="24"/>
    </row>
    <row r="145" spans="1:11" s="73" customFormat="1" ht="13.5" thickBot="1" x14ac:dyDescent="0.25">
      <c r="A145" s="775">
        <v>135</v>
      </c>
      <c r="B145" s="776" t="s">
        <v>743</v>
      </c>
      <c r="C145" s="777" t="s">
        <v>744</v>
      </c>
      <c r="D145" s="778"/>
      <c r="E145" s="779"/>
      <c r="F145" s="780"/>
      <c r="G145" s="779"/>
      <c r="H145" s="781"/>
      <c r="I145" s="779"/>
      <c r="J145" s="74"/>
      <c r="K145" s="24"/>
    </row>
    <row r="146" spans="1:11" x14ac:dyDescent="0.2">
      <c r="F146" s="24"/>
      <c r="H146" s="24"/>
      <c r="K146" s="24"/>
    </row>
    <row r="147" spans="1:11" x14ac:dyDescent="0.2">
      <c r="F147" s="26"/>
    </row>
    <row r="148" spans="1:11" s="75" customFormat="1" x14ac:dyDescent="0.2">
      <c r="C148" s="76"/>
      <c r="D148" s="74"/>
      <c r="E148" s="77"/>
      <c r="F148" s="78"/>
      <c r="G148" s="77"/>
      <c r="H148" s="79"/>
      <c r="I148" s="77"/>
      <c r="J148" s="77"/>
    </row>
    <row r="149" spans="1:11" x14ac:dyDescent="0.2">
      <c r="F149" s="26"/>
      <c r="G149" s="80"/>
      <c r="I149" s="80"/>
    </row>
    <row r="150" spans="1:11" x14ac:dyDescent="0.2">
      <c r="E150" s="81"/>
      <c r="G150" s="81"/>
      <c r="I150" s="81"/>
    </row>
    <row r="152" spans="1:11" x14ac:dyDescent="0.2">
      <c r="F152" s="26"/>
      <c r="G152" s="80"/>
      <c r="I152" s="80"/>
    </row>
    <row r="153" spans="1:11" x14ac:dyDescent="0.2">
      <c r="G153" s="81"/>
      <c r="I153" s="81"/>
    </row>
  </sheetData>
  <mergeCells count="12">
    <mergeCell ref="A5:C5"/>
    <mergeCell ref="A6:C6"/>
    <mergeCell ref="A7:C7"/>
    <mergeCell ref="A86:A89"/>
    <mergeCell ref="B86:B89"/>
    <mergeCell ref="A1:I1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zoomScale="90" zoomScaleNormal="90" workbookViewId="0">
      <pane xSplit="3" ySplit="7" topLeftCell="D124" activePane="bottomRight" state="frozen"/>
      <selection pane="topRight" activeCell="D1" sqref="D1"/>
      <selection pane="bottomLeft" activeCell="A8" sqref="A8"/>
      <selection pane="bottomRight" activeCell="D7" sqref="D7"/>
    </sheetView>
  </sheetViews>
  <sheetFormatPr defaultRowHeight="12.75" x14ac:dyDescent="0.25"/>
  <cols>
    <col min="1" max="1" width="5.28515625" style="129" customWidth="1"/>
    <col min="2" max="2" width="9.5703125" style="129" customWidth="1"/>
    <col min="3" max="3" width="35.7109375" style="130" customWidth="1"/>
    <col min="4" max="4" width="19.140625" style="102" customWidth="1"/>
    <col min="5" max="5" width="17.140625" style="102" customWidth="1"/>
    <col min="6" max="6" width="15" style="131" customWidth="1"/>
    <col min="7" max="7" width="16.7109375" style="131" customWidth="1"/>
    <col min="8" max="16384" width="9.140625" style="129"/>
  </cols>
  <sheetData>
    <row r="1" spans="1:7" ht="15.75" x14ac:dyDescent="0.25">
      <c r="A1" s="1200" t="s">
        <v>349</v>
      </c>
      <c r="B1" s="1201"/>
      <c r="C1" s="1201"/>
      <c r="D1" s="1201"/>
      <c r="E1" s="1201"/>
      <c r="F1" s="1201"/>
      <c r="G1" s="1201"/>
    </row>
    <row r="2" spans="1:7" ht="13.5" thickBot="1" x14ac:dyDescent="0.3"/>
    <row r="3" spans="1:7" s="133" customFormat="1" ht="38.25" customHeight="1" x14ac:dyDescent="0.25">
      <c r="A3" s="1202" t="s">
        <v>0</v>
      </c>
      <c r="B3" s="1204" t="s">
        <v>342</v>
      </c>
      <c r="C3" s="1206" t="s">
        <v>93</v>
      </c>
      <c r="D3" s="1183" t="s">
        <v>343</v>
      </c>
      <c r="E3" s="1208"/>
      <c r="F3" s="1208"/>
      <c r="G3" s="132" t="s">
        <v>350</v>
      </c>
    </row>
    <row r="4" spans="1:7" s="135" customFormat="1" ht="86.25" customHeight="1" x14ac:dyDescent="0.25">
      <c r="A4" s="1203"/>
      <c r="B4" s="1205"/>
      <c r="C4" s="1207"/>
      <c r="D4" s="782" t="s">
        <v>351</v>
      </c>
      <c r="E4" s="32" t="s">
        <v>352</v>
      </c>
      <c r="F4" s="32" t="s">
        <v>353</v>
      </c>
      <c r="G4" s="134" t="s">
        <v>332</v>
      </c>
    </row>
    <row r="5" spans="1:7" s="138" customFormat="1" x14ac:dyDescent="0.25">
      <c r="A5" s="1188" t="s">
        <v>335</v>
      </c>
      <c r="B5" s="1189"/>
      <c r="C5" s="1209"/>
      <c r="D5" s="42">
        <f>SUM(D6:D7)</f>
        <v>147342</v>
      </c>
      <c r="E5" s="136">
        <f>SUM(E6:E7)</f>
        <v>22723</v>
      </c>
      <c r="F5" s="136">
        <f>SUM(F6:F7)</f>
        <v>170065</v>
      </c>
      <c r="G5" s="137">
        <f>SUM(G6:G7)</f>
        <v>302940</v>
      </c>
    </row>
    <row r="6" spans="1:7" s="138" customFormat="1" x14ac:dyDescent="0.25">
      <c r="A6" s="1191" t="s">
        <v>106</v>
      </c>
      <c r="B6" s="1192"/>
      <c r="C6" s="1194"/>
      <c r="D6" s="783"/>
      <c r="E6" s="136"/>
      <c r="F6" s="136"/>
      <c r="G6" s="139"/>
    </row>
    <row r="7" spans="1:7" s="138" customFormat="1" x14ac:dyDescent="0.25">
      <c r="A7" s="1191" t="s">
        <v>108</v>
      </c>
      <c r="B7" s="1192"/>
      <c r="C7" s="1193"/>
      <c r="D7" s="140">
        <f>SUM(D8:D145)-D86</f>
        <v>147342</v>
      </c>
      <c r="E7" s="136">
        <f t="shared" ref="E7:G7" si="0">SUM(E8:E145)-E86</f>
        <v>22723</v>
      </c>
      <c r="F7" s="146">
        <f t="shared" si="0"/>
        <v>170065</v>
      </c>
      <c r="G7" s="137">
        <f t="shared" si="0"/>
        <v>302940</v>
      </c>
    </row>
    <row r="8" spans="1:7" x14ac:dyDescent="0.25">
      <c r="A8" s="855">
        <v>1</v>
      </c>
      <c r="B8" s="55" t="s">
        <v>109</v>
      </c>
      <c r="C8" s="121" t="s">
        <v>110</v>
      </c>
      <c r="D8" s="784"/>
      <c r="E8" s="141"/>
      <c r="F8" s="136">
        <f>D8+E8</f>
        <v>0</v>
      </c>
      <c r="G8" s="142">
        <v>3300</v>
      </c>
    </row>
    <row r="9" spans="1:7" x14ac:dyDescent="0.25">
      <c r="A9" s="855">
        <v>2</v>
      </c>
      <c r="B9" s="55" t="s">
        <v>111</v>
      </c>
      <c r="C9" s="121" t="s">
        <v>112</v>
      </c>
      <c r="D9" s="113">
        <v>1544</v>
      </c>
      <c r="E9" s="141">
        <v>158</v>
      </c>
      <c r="F9" s="136">
        <f>D9+E9</f>
        <v>1702</v>
      </c>
      <c r="G9" s="142">
        <v>3300</v>
      </c>
    </row>
    <row r="10" spans="1:7" x14ac:dyDescent="0.25">
      <c r="A10" s="855">
        <v>3</v>
      </c>
      <c r="B10" s="65" t="s">
        <v>80</v>
      </c>
      <c r="C10" s="121" t="s">
        <v>81</v>
      </c>
      <c r="D10" s="113">
        <v>3547</v>
      </c>
      <c r="E10" s="141">
        <v>468</v>
      </c>
      <c r="F10" s="136">
        <f>D10+E10</f>
        <v>4015</v>
      </c>
      <c r="G10" s="142">
        <v>5280</v>
      </c>
    </row>
    <row r="11" spans="1:7" x14ac:dyDescent="0.25">
      <c r="A11" s="855">
        <v>4</v>
      </c>
      <c r="B11" s="55" t="s">
        <v>113</v>
      </c>
      <c r="C11" s="121" t="s">
        <v>114</v>
      </c>
      <c r="D11" s="113">
        <v>806</v>
      </c>
      <c r="E11" s="141"/>
      <c r="F11" s="136">
        <f>D11+E11</f>
        <v>806</v>
      </c>
      <c r="G11" s="142">
        <v>3300</v>
      </c>
    </row>
    <row r="12" spans="1:7" ht="12.75" customHeight="1" x14ac:dyDescent="0.25">
      <c r="A12" s="855">
        <v>5</v>
      </c>
      <c r="B12" s="55" t="s">
        <v>115</v>
      </c>
      <c r="C12" s="121" t="s">
        <v>116</v>
      </c>
      <c r="D12" s="113"/>
      <c r="E12" s="141"/>
      <c r="F12" s="143"/>
      <c r="G12" s="142">
        <v>3300</v>
      </c>
    </row>
    <row r="13" spans="1:7" x14ac:dyDescent="0.25">
      <c r="A13" s="855">
        <v>6</v>
      </c>
      <c r="B13" s="65" t="s">
        <v>117</v>
      </c>
      <c r="C13" s="121" t="s">
        <v>118</v>
      </c>
      <c r="D13" s="113">
        <v>7529</v>
      </c>
      <c r="E13" s="141">
        <v>586</v>
      </c>
      <c r="F13" s="143">
        <f>D13+E13</f>
        <v>8115</v>
      </c>
      <c r="G13" s="142">
        <v>6930</v>
      </c>
    </row>
    <row r="14" spans="1:7" x14ac:dyDescent="0.25">
      <c r="A14" s="855">
        <v>7</v>
      </c>
      <c r="B14" s="55" t="s">
        <v>20</v>
      </c>
      <c r="C14" s="121" t="s">
        <v>21</v>
      </c>
      <c r="D14" s="113">
        <v>3253</v>
      </c>
      <c r="E14" s="141">
        <v>420</v>
      </c>
      <c r="F14" s="143">
        <f>D14+E14</f>
        <v>3673</v>
      </c>
      <c r="G14" s="142">
        <v>3300</v>
      </c>
    </row>
    <row r="15" spans="1:7" x14ac:dyDescent="0.25">
      <c r="A15" s="855">
        <v>8</v>
      </c>
      <c r="B15" s="65" t="s">
        <v>119</v>
      </c>
      <c r="C15" s="121" t="s">
        <v>120</v>
      </c>
      <c r="D15" s="113"/>
      <c r="E15" s="141"/>
      <c r="F15" s="143"/>
      <c r="G15" s="142">
        <v>3300</v>
      </c>
    </row>
    <row r="16" spans="1:7" x14ac:dyDescent="0.25">
      <c r="A16" s="855">
        <v>9</v>
      </c>
      <c r="B16" s="65" t="s">
        <v>121</v>
      </c>
      <c r="C16" s="121" t="s">
        <v>122</v>
      </c>
      <c r="D16" s="113">
        <v>791</v>
      </c>
      <c r="E16" s="141">
        <v>99</v>
      </c>
      <c r="F16" s="143">
        <f>D16+E16</f>
        <v>890</v>
      </c>
      <c r="G16" s="142">
        <v>1650</v>
      </c>
    </row>
    <row r="17" spans="1:7" x14ac:dyDescent="0.25">
      <c r="A17" s="855">
        <v>10</v>
      </c>
      <c r="B17" s="65" t="s">
        <v>123</v>
      </c>
      <c r="C17" s="121" t="s">
        <v>124</v>
      </c>
      <c r="D17" s="113"/>
      <c r="E17" s="141"/>
      <c r="F17" s="143"/>
      <c r="G17" s="142">
        <v>3300</v>
      </c>
    </row>
    <row r="18" spans="1:7" x14ac:dyDescent="0.25">
      <c r="A18" s="855">
        <v>11</v>
      </c>
      <c r="B18" s="65" t="s">
        <v>125</v>
      </c>
      <c r="C18" s="121" t="s">
        <v>126</v>
      </c>
      <c r="D18" s="113"/>
      <c r="E18" s="141"/>
      <c r="F18" s="143"/>
      <c r="G18" s="142">
        <v>3300</v>
      </c>
    </row>
    <row r="19" spans="1:7" x14ac:dyDescent="0.25">
      <c r="A19" s="855">
        <v>12</v>
      </c>
      <c r="B19" s="65" t="s">
        <v>127</v>
      </c>
      <c r="C19" s="121" t="s">
        <v>128</v>
      </c>
      <c r="D19" s="113">
        <v>1586</v>
      </c>
      <c r="E19" s="141"/>
      <c r="F19" s="143">
        <f>D19+E19</f>
        <v>1586</v>
      </c>
      <c r="G19" s="142">
        <v>3300</v>
      </c>
    </row>
    <row r="20" spans="1:7" x14ac:dyDescent="0.25">
      <c r="A20" s="855">
        <v>13</v>
      </c>
      <c r="B20" s="854" t="s">
        <v>129</v>
      </c>
      <c r="C20" s="122" t="s">
        <v>130</v>
      </c>
      <c r="D20" s="113"/>
      <c r="E20" s="141"/>
      <c r="F20" s="143"/>
      <c r="G20" s="142"/>
    </row>
    <row r="21" spans="1:7" x14ac:dyDescent="0.25">
      <c r="A21" s="855">
        <v>14</v>
      </c>
      <c r="B21" s="65" t="s">
        <v>131</v>
      </c>
      <c r="C21" s="121" t="s">
        <v>132</v>
      </c>
      <c r="D21" s="113"/>
      <c r="E21" s="141"/>
      <c r="F21" s="143"/>
      <c r="G21" s="142">
        <v>3300</v>
      </c>
    </row>
    <row r="22" spans="1:7" x14ac:dyDescent="0.25">
      <c r="A22" s="855">
        <v>15</v>
      </c>
      <c r="B22" s="65" t="s">
        <v>133</v>
      </c>
      <c r="C22" s="121" t="s">
        <v>134</v>
      </c>
      <c r="D22" s="113"/>
      <c r="E22" s="141"/>
      <c r="F22" s="143"/>
      <c r="G22" s="142">
        <v>3300</v>
      </c>
    </row>
    <row r="23" spans="1:7" x14ac:dyDescent="0.25">
      <c r="A23" s="855">
        <v>16</v>
      </c>
      <c r="B23" s="65" t="s">
        <v>135</v>
      </c>
      <c r="C23" s="121" t="s">
        <v>136</v>
      </c>
      <c r="D23" s="113">
        <v>1883</v>
      </c>
      <c r="E23" s="141">
        <v>265</v>
      </c>
      <c r="F23" s="143">
        <f t="shared" ref="F23:F28" si="1">D23+E23</f>
        <v>2148</v>
      </c>
      <c r="G23" s="142">
        <v>3300</v>
      </c>
    </row>
    <row r="24" spans="1:7" x14ac:dyDescent="0.25">
      <c r="A24" s="855">
        <v>17</v>
      </c>
      <c r="B24" s="65" t="s">
        <v>30</v>
      </c>
      <c r="C24" s="121" t="s">
        <v>31</v>
      </c>
      <c r="D24" s="113">
        <v>5517</v>
      </c>
      <c r="E24" s="141">
        <v>798</v>
      </c>
      <c r="F24" s="143">
        <f t="shared" si="1"/>
        <v>6315</v>
      </c>
      <c r="G24" s="142">
        <v>5280</v>
      </c>
    </row>
    <row r="25" spans="1:7" x14ac:dyDescent="0.25">
      <c r="A25" s="855">
        <v>18</v>
      </c>
      <c r="B25" s="55" t="s">
        <v>137</v>
      </c>
      <c r="C25" s="121" t="s">
        <v>138</v>
      </c>
      <c r="D25" s="113">
        <v>589</v>
      </c>
      <c r="E25" s="141">
        <v>95</v>
      </c>
      <c r="F25" s="143">
        <f t="shared" si="1"/>
        <v>684</v>
      </c>
      <c r="G25" s="142">
        <v>1650</v>
      </c>
    </row>
    <row r="26" spans="1:7" x14ac:dyDescent="0.25">
      <c r="A26" s="855">
        <v>19</v>
      </c>
      <c r="B26" s="55" t="s">
        <v>139</v>
      </c>
      <c r="C26" s="121" t="s">
        <v>140</v>
      </c>
      <c r="D26" s="113">
        <v>1498</v>
      </c>
      <c r="E26" s="141">
        <v>192</v>
      </c>
      <c r="F26" s="143">
        <f t="shared" si="1"/>
        <v>1690</v>
      </c>
      <c r="G26" s="142">
        <v>3300</v>
      </c>
    </row>
    <row r="27" spans="1:7" x14ac:dyDescent="0.25">
      <c r="A27" s="855">
        <v>20</v>
      </c>
      <c r="B27" s="55" t="s">
        <v>84</v>
      </c>
      <c r="C27" s="121" t="s">
        <v>85</v>
      </c>
      <c r="D27" s="113">
        <v>2496</v>
      </c>
      <c r="E27" s="141">
        <v>306</v>
      </c>
      <c r="F27" s="143">
        <f t="shared" si="1"/>
        <v>2802</v>
      </c>
      <c r="G27" s="142">
        <v>3300</v>
      </c>
    </row>
    <row r="28" spans="1:7" x14ac:dyDescent="0.25">
      <c r="A28" s="855">
        <v>21</v>
      </c>
      <c r="B28" s="55" t="s">
        <v>141</v>
      </c>
      <c r="C28" s="121" t="s">
        <v>142</v>
      </c>
      <c r="D28" s="113">
        <v>2084</v>
      </c>
      <c r="E28" s="141">
        <v>471</v>
      </c>
      <c r="F28" s="143">
        <f t="shared" si="1"/>
        <v>2555</v>
      </c>
      <c r="G28" s="142">
        <v>5280</v>
      </c>
    </row>
    <row r="29" spans="1:7" x14ac:dyDescent="0.25">
      <c r="A29" s="855">
        <v>22</v>
      </c>
      <c r="B29" s="65" t="s">
        <v>143</v>
      </c>
      <c r="C29" s="121" t="s">
        <v>144</v>
      </c>
      <c r="D29" s="113"/>
      <c r="E29" s="141"/>
      <c r="F29" s="143"/>
      <c r="G29" s="142"/>
    </row>
    <row r="30" spans="1:7" x14ac:dyDescent="0.25">
      <c r="A30" s="855">
        <v>23</v>
      </c>
      <c r="B30" s="65" t="s">
        <v>145</v>
      </c>
      <c r="C30" s="121" t="s">
        <v>146</v>
      </c>
      <c r="D30" s="113"/>
      <c r="E30" s="141"/>
      <c r="F30" s="143"/>
      <c r="G30" s="142"/>
    </row>
    <row r="31" spans="1:7" ht="25.5" x14ac:dyDescent="0.25">
      <c r="A31" s="855">
        <v>24</v>
      </c>
      <c r="B31" s="65" t="s">
        <v>147</v>
      </c>
      <c r="C31" s="121" t="s">
        <v>148</v>
      </c>
      <c r="D31" s="113"/>
      <c r="E31" s="141"/>
      <c r="F31" s="143"/>
      <c r="G31" s="142"/>
    </row>
    <row r="32" spans="1:7" x14ac:dyDescent="0.25">
      <c r="A32" s="855">
        <v>25</v>
      </c>
      <c r="B32" s="55" t="s">
        <v>149</v>
      </c>
      <c r="C32" s="121" t="s">
        <v>150</v>
      </c>
      <c r="D32" s="113">
        <v>12043</v>
      </c>
      <c r="E32" s="141">
        <v>804</v>
      </c>
      <c r="F32" s="143">
        <f>D32+E32</f>
        <v>12847</v>
      </c>
      <c r="G32" s="142">
        <v>6600</v>
      </c>
    </row>
    <row r="33" spans="1:7" x14ac:dyDescent="0.25">
      <c r="A33" s="855">
        <v>26</v>
      </c>
      <c r="B33" s="65" t="s">
        <v>151</v>
      </c>
      <c r="C33" s="121" t="s">
        <v>152</v>
      </c>
      <c r="D33" s="113"/>
      <c r="E33" s="141">
        <v>634</v>
      </c>
      <c r="F33" s="143">
        <f>D33+E33</f>
        <v>634</v>
      </c>
      <c r="G33" s="142">
        <f>330+310</f>
        <v>640</v>
      </c>
    </row>
    <row r="34" spans="1:7" x14ac:dyDescent="0.25">
      <c r="A34" s="855">
        <v>27</v>
      </c>
      <c r="B34" s="55" t="s">
        <v>153</v>
      </c>
      <c r="C34" s="121" t="s">
        <v>154</v>
      </c>
      <c r="D34" s="113"/>
      <c r="E34" s="141"/>
      <c r="F34" s="143"/>
      <c r="G34" s="142"/>
    </row>
    <row r="35" spans="1:7" ht="15.75" customHeight="1" x14ac:dyDescent="0.25">
      <c r="A35" s="855">
        <v>28</v>
      </c>
      <c r="B35" s="55" t="s">
        <v>155</v>
      </c>
      <c r="C35" s="121" t="s">
        <v>156</v>
      </c>
      <c r="D35" s="113"/>
      <c r="E35" s="141"/>
      <c r="F35" s="143"/>
      <c r="G35" s="142"/>
    </row>
    <row r="36" spans="1:7" x14ac:dyDescent="0.25">
      <c r="A36" s="855">
        <v>29</v>
      </c>
      <c r="B36" s="65" t="s">
        <v>157</v>
      </c>
      <c r="C36" s="121" t="s">
        <v>158</v>
      </c>
      <c r="D36" s="113">
        <v>4156</v>
      </c>
      <c r="E36" s="141">
        <v>751</v>
      </c>
      <c r="F36" s="143">
        <f>D36+E36</f>
        <v>4907</v>
      </c>
      <c r="G36" s="142">
        <v>5280</v>
      </c>
    </row>
    <row r="37" spans="1:7" x14ac:dyDescent="0.25">
      <c r="A37" s="855">
        <v>30</v>
      </c>
      <c r="B37" s="55" t="s">
        <v>46</v>
      </c>
      <c r="C37" s="121" t="s">
        <v>47</v>
      </c>
      <c r="D37" s="113">
        <v>5207</v>
      </c>
      <c r="E37" s="141">
        <v>680</v>
      </c>
      <c r="F37" s="143">
        <f>D37+E37</f>
        <v>5887</v>
      </c>
      <c r="G37" s="142">
        <v>4950</v>
      </c>
    </row>
    <row r="38" spans="1:7" x14ac:dyDescent="0.25">
      <c r="A38" s="855">
        <v>31</v>
      </c>
      <c r="B38" s="55" t="s">
        <v>159</v>
      </c>
      <c r="C38" s="121" t="s">
        <v>160</v>
      </c>
      <c r="D38" s="113">
        <v>886</v>
      </c>
      <c r="E38" s="141">
        <v>145</v>
      </c>
      <c r="F38" s="143">
        <f>D38+E38</f>
        <v>1031</v>
      </c>
      <c r="G38" s="142">
        <v>3300</v>
      </c>
    </row>
    <row r="39" spans="1:7" x14ac:dyDescent="0.25">
      <c r="A39" s="855">
        <v>32</v>
      </c>
      <c r="B39" s="55" t="s">
        <v>58</v>
      </c>
      <c r="C39" s="121" t="s">
        <v>59</v>
      </c>
      <c r="D39" s="113">
        <v>2992</v>
      </c>
      <c r="E39" s="141">
        <v>446</v>
      </c>
      <c r="F39" s="143">
        <f>D39+E39</f>
        <v>3438</v>
      </c>
      <c r="G39" s="142">
        <v>4950</v>
      </c>
    </row>
    <row r="40" spans="1:7" x14ac:dyDescent="0.25">
      <c r="A40" s="855">
        <v>33</v>
      </c>
      <c r="B40" s="55" t="s">
        <v>161</v>
      </c>
      <c r="C40" s="121" t="s">
        <v>162</v>
      </c>
      <c r="D40" s="113"/>
      <c r="E40" s="141"/>
      <c r="F40" s="143"/>
      <c r="G40" s="142">
        <v>3300</v>
      </c>
    </row>
    <row r="41" spans="1:7" x14ac:dyDescent="0.25">
      <c r="A41" s="855">
        <v>34</v>
      </c>
      <c r="B41" s="65" t="s">
        <v>82</v>
      </c>
      <c r="C41" s="121" t="s">
        <v>83</v>
      </c>
      <c r="D41" s="113">
        <v>3554</v>
      </c>
      <c r="E41" s="141">
        <v>529</v>
      </c>
      <c r="F41" s="143">
        <f>D41+E41</f>
        <v>4083</v>
      </c>
      <c r="G41" s="142">
        <v>3300</v>
      </c>
    </row>
    <row r="42" spans="1:7" x14ac:dyDescent="0.25">
      <c r="A42" s="855">
        <v>35</v>
      </c>
      <c r="B42" s="55" t="s">
        <v>163</v>
      </c>
      <c r="C42" s="121" t="s">
        <v>164</v>
      </c>
      <c r="D42" s="113"/>
      <c r="E42" s="141"/>
      <c r="F42" s="143"/>
      <c r="G42" s="142">
        <v>3300</v>
      </c>
    </row>
    <row r="43" spans="1:7" x14ac:dyDescent="0.25">
      <c r="A43" s="855">
        <v>36</v>
      </c>
      <c r="B43" s="55" t="s">
        <v>165</v>
      </c>
      <c r="C43" s="121" t="s">
        <v>166</v>
      </c>
      <c r="D43" s="113">
        <v>690</v>
      </c>
      <c r="E43" s="141">
        <v>84</v>
      </c>
      <c r="F43" s="143">
        <f>D43+E43</f>
        <v>774</v>
      </c>
      <c r="G43" s="142">
        <v>3300</v>
      </c>
    </row>
    <row r="44" spans="1:7" x14ac:dyDescent="0.25">
      <c r="A44" s="855">
        <v>37</v>
      </c>
      <c r="B44" s="144" t="s">
        <v>86</v>
      </c>
      <c r="C44" s="123" t="s">
        <v>87</v>
      </c>
      <c r="D44" s="113"/>
      <c r="E44" s="141"/>
      <c r="F44" s="143"/>
      <c r="G44" s="142">
        <v>3300</v>
      </c>
    </row>
    <row r="45" spans="1:7" x14ac:dyDescent="0.25">
      <c r="A45" s="855">
        <v>38</v>
      </c>
      <c r="B45" s="55" t="s">
        <v>167</v>
      </c>
      <c r="C45" s="121" t="s">
        <v>168</v>
      </c>
      <c r="D45" s="113"/>
      <c r="E45" s="141"/>
      <c r="F45" s="143"/>
      <c r="G45" s="142">
        <v>3300</v>
      </c>
    </row>
    <row r="46" spans="1:7" x14ac:dyDescent="0.25">
      <c r="A46" s="855">
        <v>39</v>
      </c>
      <c r="B46" s="55" t="s">
        <v>169</v>
      </c>
      <c r="C46" s="121" t="s">
        <v>170</v>
      </c>
      <c r="D46" s="113"/>
      <c r="E46" s="141"/>
      <c r="F46" s="143"/>
      <c r="G46" s="142"/>
    </row>
    <row r="47" spans="1:7" x14ac:dyDescent="0.25">
      <c r="A47" s="855">
        <v>40</v>
      </c>
      <c r="B47" s="65" t="s">
        <v>171</v>
      </c>
      <c r="C47" s="121" t="s">
        <v>172</v>
      </c>
      <c r="D47" s="113">
        <v>3773</v>
      </c>
      <c r="E47" s="141">
        <v>619</v>
      </c>
      <c r="F47" s="143">
        <f>D47+E47</f>
        <v>4392</v>
      </c>
      <c r="G47" s="142">
        <v>5280</v>
      </c>
    </row>
    <row r="48" spans="1:7" x14ac:dyDescent="0.25">
      <c r="A48" s="855">
        <v>41</v>
      </c>
      <c r="B48" s="55" t="s">
        <v>78</v>
      </c>
      <c r="C48" s="121" t="s">
        <v>79</v>
      </c>
      <c r="D48" s="113">
        <v>996</v>
      </c>
      <c r="E48" s="141">
        <v>270</v>
      </c>
      <c r="F48" s="143">
        <f>D48+E48</f>
        <v>1266</v>
      </c>
      <c r="G48" s="142">
        <v>3300</v>
      </c>
    </row>
    <row r="49" spans="1:7" x14ac:dyDescent="0.25">
      <c r="A49" s="855">
        <v>42</v>
      </c>
      <c r="B49" s="65" t="s">
        <v>173</v>
      </c>
      <c r="C49" s="121" t="s">
        <v>174</v>
      </c>
      <c r="D49" s="113">
        <v>3948</v>
      </c>
      <c r="E49" s="141">
        <v>689</v>
      </c>
      <c r="F49" s="143">
        <f>D49+E49</f>
        <v>4637</v>
      </c>
      <c r="G49" s="142">
        <v>6600</v>
      </c>
    </row>
    <row r="50" spans="1:7" x14ac:dyDescent="0.25">
      <c r="A50" s="855">
        <v>43</v>
      </c>
      <c r="B50" s="55" t="s">
        <v>175</v>
      </c>
      <c r="C50" s="121" t="s">
        <v>176</v>
      </c>
      <c r="D50" s="113"/>
      <c r="E50" s="141"/>
      <c r="F50" s="143"/>
      <c r="G50" s="142">
        <v>3300</v>
      </c>
    </row>
    <row r="51" spans="1:7" x14ac:dyDescent="0.25">
      <c r="A51" s="855">
        <v>44</v>
      </c>
      <c r="B51" s="55" t="s">
        <v>42</v>
      </c>
      <c r="C51" s="121" t="s">
        <v>43</v>
      </c>
      <c r="D51" s="113"/>
      <c r="E51" s="141"/>
      <c r="F51" s="143"/>
      <c r="G51" s="142">
        <v>3300</v>
      </c>
    </row>
    <row r="52" spans="1:7" x14ac:dyDescent="0.25">
      <c r="A52" s="855">
        <v>45</v>
      </c>
      <c r="B52" s="65" t="s">
        <v>177</v>
      </c>
      <c r="C52" s="121" t="s">
        <v>178</v>
      </c>
      <c r="D52" s="113">
        <v>1360</v>
      </c>
      <c r="E52" s="141">
        <v>394</v>
      </c>
      <c r="F52" s="143">
        <f t="shared" ref="F52:F57" si="2">D52+E52</f>
        <v>1754</v>
      </c>
      <c r="G52" s="142">
        <v>3300</v>
      </c>
    </row>
    <row r="53" spans="1:7" x14ac:dyDescent="0.25">
      <c r="A53" s="855">
        <v>46</v>
      </c>
      <c r="B53" s="65" t="s">
        <v>179</v>
      </c>
      <c r="C53" s="121" t="s">
        <v>180</v>
      </c>
      <c r="D53" s="113">
        <v>499</v>
      </c>
      <c r="E53" s="141"/>
      <c r="F53" s="143">
        <f t="shared" si="2"/>
        <v>499</v>
      </c>
      <c r="G53" s="142">
        <v>3300</v>
      </c>
    </row>
    <row r="54" spans="1:7" x14ac:dyDescent="0.25">
      <c r="A54" s="855">
        <v>47</v>
      </c>
      <c r="B54" s="55" t="s">
        <v>181</v>
      </c>
      <c r="C54" s="121" t="s">
        <v>182</v>
      </c>
      <c r="D54" s="113">
        <v>929</v>
      </c>
      <c r="E54" s="141">
        <v>113</v>
      </c>
      <c r="F54" s="143">
        <f t="shared" si="2"/>
        <v>1042</v>
      </c>
      <c r="G54" s="142">
        <v>3300</v>
      </c>
    </row>
    <row r="55" spans="1:7" x14ac:dyDescent="0.25">
      <c r="A55" s="855">
        <v>48</v>
      </c>
      <c r="B55" s="65" t="s">
        <v>183</v>
      </c>
      <c r="C55" s="121" t="s">
        <v>184</v>
      </c>
      <c r="D55" s="113">
        <v>1392</v>
      </c>
      <c r="E55" s="141"/>
      <c r="F55" s="143">
        <f t="shared" si="2"/>
        <v>1392</v>
      </c>
      <c r="G55" s="142">
        <v>3300</v>
      </c>
    </row>
    <row r="56" spans="1:7" x14ac:dyDescent="0.25">
      <c r="A56" s="855">
        <v>49</v>
      </c>
      <c r="B56" s="55" t="s">
        <v>185</v>
      </c>
      <c r="C56" s="121" t="s">
        <v>186</v>
      </c>
      <c r="D56" s="113">
        <v>4643</v>
      </c>
      <c r="E56" s="141">
        <v>788</v>
      </c>
      <c r="F56" s="143">
        <f t="shared" si="2"/>
        <v>5431</v>
      </c>
      <c r="G56" s="142">
        <v>4950</v>
      </c>
    </row>
    <row r="57" spans="1:7" x14ac:dyDescent="0.25">
      <c r="A57" s="855">
        <v>50</v>
      </c>
      <c r="B57" s="65" t="s">
        <v>187</v>
      </c>
      <c r="C57" s="121" t="s">
        <v>188</v>
      </c>
      <c r="D57" s="113">
        <v>779</v>
      </c>
      <c r="E57" s="141"/>
      <c r="F57" s="143">
        <f t="shared" si="2"/>
        <v>779</v>
      </c>
      <c r="G57" s="142">
        <v>3300</v>
      </c>
    </row>
    <row r="58" spans="1:7" x14ac:dyDescent="0.25">
      <c r="A58" s="855">
        <v>51</v>
      </c>
      <c r="B58" s="65" t="s">
        <v>189</v>
      </c>
      <c r="C58" s="121" t="s">
        <v>190</v>
      </c>
      <c r="D58" s="113"/>
      <c r="E58" s="141"/>
      <c r="F58" s="143"/>
      <c r="G58" s="142"/>
    </row>
    <row r="59" spans="1:7" ht="16.5" customHeight="1" x14ac:dyDescent="0.25">
      <c r="A59" s="855">
        <v>52</v>
      </c>
      <c r="B59" s="854" t="s">
        <v>191</v>
      </c>
      <c r="C59" s="122" t="s">
        <v>192</v>
      </c>
      <c r="D59" s="113"/>
      <c r="E59" s="141"/>
      <c r="F59" s="143"/>
      <c r="G59" s="142"/>
    </row>
    <row r="60" spans="1:7" ht="16.5" customHeight="1" x14ac:dyDescent="0.25">
      <c r="A60" s="855">
        <v>53</v>
      </c>
      <c r="B60" s="65" t="s">
        <v>22</v>
      </c>
      <c r="C60" s="121" t="s">
        <v>23</v>
      </c>
      <c r="D60" s="113"/>
      <c r="E60" s="141"/>
      <c r="F60" s="143"/>
      <c r="G60" s="142"/>
    </row>
    <row r="61" spans="1:7" ht="16.5" customHeight="1" x14ac:dyDescent="0.25">
      <c r="A61" s="855">
        <v>54</v>
      </c>
      <c r="B61" s="65" t="s">
        <v>24</v>
      </c>
      <c r="C61" s="121" t="s">
        <v>25</v>
      </c>
      <c r="D61" s="113"/>
      <c r="E61" s="141"/>
      <c r="F61" s="143"/>
      <c r="G61" s="142"/>
    </row>
    <row r="62" spans="1:7" ht="16.5" customHeight="1" x14ac:dyDescent="0.25">
      <c r="A62" s="855">
        <v>55</v>
      </c>
      <c r="B62" s="65" t="s">
        <v>193</v>
      </c>
      <c r="C62" s="121" t="s">
        <v>194</v>
      </c>
      <c r="D62" s="113"/>
      <c r="E62" s="141"/>
      <c r="F62" s="143"/>
      <c r="G62" s="142"/>
    </row>
    <row r="63" spans="1:7" ht="16.5" customHeight="1" x14ac:dyDescent="0.25">
      <c r="A63" s="855">
        <v>56</v>
      </c>
      <c r="B63" s="55" t="s">
        <v>26</v>
      </c>
      <c r="C63" s="121" t="s">
        <v>27</v>
      </c>
      <c r="D63" s="113"/>
      <c r="E63" s="141">
        <v>485</v>
      </c>
      <c r="F63" s="143">
        <f>D63+E63</f>
        <v>485</v>
      </c>
      <c r="G63" s="142"/>
    </row>
    <row r="64" spans="1:7" ht="16.5" customHeight="1" x14ac:dyDescent="0.25">
      <c r="A64" s="855">
        <v>57</v>
      </c>
      <c r="B64" s="55" t="s">
        <v>28</v>
      </c>
      <c r="C64" s="121" t="s">
        <v>29</v>
      </c>
      <c r="D64" s="113"/>
      <c r="E64" s="141"/>
      <c r="F64" s="143"/>
      <c r="G64" s="142"/>
    </row>
    <row r="65" spans="1:7" ht="24" customHeight="1" x14ac:dyDescent="0.25">
      <c r="A65" s="855">
        <v>58</v>
      </c>
      <c r="B65" s="55" t="s">
        <v>196</v>
      </c>
      <c r="C65" s="121" t="s">
        <v>197</v>
      </c>
      <c r="D65" s="113"/>
      <c r="E65" s="141"/>
      <c r="F65" s="143"/>
      <c r="G65" s="142"/>
    </row>
    <row r="66" spans="1:7" ht="24" customHeight="1" x14ac:dyDescent="0.25">
      <c r="A66" s="855">
        <v>59</v>
      </c>
      <c r="B66" s="65" t="s">
        <v>198</v>
      </c>
      <c r="C66" s="121" t="s">
        <v>199</v>
      </c>
      <c r="D66" s="113"/>
      <c r="E66" s="141"/>
      <c r="F66" s="143"/>
      <c r="G66" s="142"/>
    </row>
    <row r="67" spans="1:7" x14ac:dyDescent="0.25">
      <c r="A67" s="855">
        <v>60</v>
      </c>
      <c r="B67" s="55" t="s">
        <v>62</v>
      </c>
      <c r="C67" s="121" t="s">
        <v>200</v>
      </c>
      <c r="D67" s="113">
        <v>3563</v>
      </c>
      <c r="E67" s="141">
        <v>809</v>
      </c>
      <c r="F67" s="143">
        <f>D67+E67</f>
        <v>4372</v>
      </c>
      <c r="G67" s="142"/>
    </row>
    <row r="68" spans="1:7" x14ac:dyDescent="0.25">
      <c r="A68" s="855">
        <v>61</v>
      </c>
      <c r="B68" s="55" t="s">
        <v>64</v>
      </c>
      <c r="C68" s="121" t="s">
        <v>201</v>
      </c>
      <c r="D68" s="113">
        <v>2130</v>
      </c>
      <c r="E68" s="141">
        <v>920</v>
      </c>
      <c r="F68" s="143">
        <f>D68+E68</f>
        <v>3050</v>
      </c>
      <c r="G68" s="142"/>
    </row>
    <row r="69" spans="1:7" x14ac:dyDescent="0.25">
      <c r="A69" s="855">
        <v>62</v>
      </c>
      <c r="B69" s="55" t="s">
        <v>66</v>
      </c>
      <c r="C69" s="121" t="s">
        <v>202</v>
      </c>
      <c r="D69" s="113">
        <v>5016</v>
      </c>
      <c r="E69" s="141"/>
      <c r="F69" s="143">
        <f>D69+E69</f>
        <v>5016</v>
      </c>
      <c r="G69" s="142"/>
    </row>
    <row r="70" spans="1:7" ht="25.5" x14ac:dyDescent="0.25">
      <c r="A70" s="855">
        <v>63</v>
      </c>
      <c r="B70" s="55" t="s">
        <v>203</v>
      </c>
      <c r="C70" s="121" t="s">
        <v>204</v>
      </c>
      <c r="D70" s="113"/>
      <c r="E70" s="141"/>
      <c r="F70" s="143"/>
      <c r="G70" s="142"/>
    </row>
    <row r="71" spans="1:7" ht="25.5" x14ac:dyDescent="0.25">
      <c r="A71" s="855">
        <v>64</v>
      </c>
      <c r="B71" s="55" t="s">
        <v>205</v>
      </c>
      <c r="C71" s="121" t="s">
        <v>206</v>
      </c>
      <c r="D71" s="113"/>
      <c r="E71" s="141"/>
      <c r="F71" s="143"/>
      <c r="G71" s="142"/>
    </row>
    <row r="72" spans="1:7" ht="25.5" x14ac:dyDescent="0.25">
      <c r="A72" s="855">
        <v>65</v>
      </c>
      <c r="B72" s="55" t="s">
        <v>207</v>
      </c>
      <c r="C72" s="121" t="s">
        <v>208</v>
      </c>
      <c r="D72" s="113"/>
      <c r="E72" s="141"/>
      <c r="F72" s="143"/>
      <c r="G72" s="142"/>
    </row>
    <row r="73" spans="1:7" ht="25.5" x14ac:dyDescent="0.25">
      <c r="A73" s="855">
        <v>66</v>
      </c>
      <c r="B73" s="55" t="s">
        <v>209</v>
      </c>
      <c r="C73" s="121" t="s">
        <v>210</v>
      </c>
      <c r="D73" s="113"/>
      <c r="E73" s="141"/>
      <c r="F73" s="143"/>
      <c r="G73" s="142"/>
    </row>
    <row r="74" spans="1:7" ht="25.5" x14ac:dyDescent="0.25">
      <c r="A74" s="855">
        <v>67</v>
      </c>
      <c r="B74" s="65" t="s">
        <v>211</v>
      </c>
      <c r="C74" s="121" t="s">
        <v>212</v>
      </c>
      <c r="D74" s="113"/>
      <c r="E74" s="141"/>
      <c r="F74" s="143"/>
      <c r="G74" s="142"/>
    </row>
    <row r="75" spans="1:7" ht="25.5" x14ac:dyDescent="0.25">
      <c r="A75" s="855">
        <v>68</v>
      </c>
      <c r="B75" s="55" t="s">
        <v>213</v>
      </c>
      <c r="C75" s="121" t="s">
        <v>214</v>
      </c>
      <c r="D75" s="113"/>
      <c r="E75" s="141"/>
      <c r="F75" s="143"/>
      <c r="G75" s="142"/>
    </row>
    <row r="76" spans="1:7" ht="25.5" x14ac:dyDescent="0.25">
      <c r="A76" s="855">
        <v>69</v>
      </c>
      <c r="B76" s="65" t="s">
        <v>215</v>
      </c>
      <c r="C76" s="121" t="s">
        <v>216</v>
      </c>
      <c r="D76" s="113"/>
      <c r="E76" s="141"/>
      <c r="F76" s="143"/>
      <c r="G76" s="142"/>
    </row>
    <row r="77" spans="1:7" ht="14.25" customHeight="1" x14ac:dyDescent="0.25">
      <c r="A77" s="855">
        <v>70</v>
      </c>
      <c r="B77" s="55" t="s">
        <v>217</v>
      </c>
      <c r="C77" s="121" t="s">
        <v>218</v>
      </c>
      <c r="D77" s="113">
        <v>2562</v>
      </c>
      <c r="E77" s="141"/>
      <c r="F77" s="143">
        <f t="shared" ref="F77:F83" si="3">D77+E77</f>
        <v>2562</v>
      </c>
      <c r="G77" s="142">
        <v>4950</v>
      </c>
    </row>
    <row r="78" spans="1:7" x14ac:dyDescent="0.25">
      <c r="A78" s="855">
        <v>71</v>
      </c>
      <c r="B78" s="65" t="s">
        <v>50</v>
      </c>
      <c r="C78" s="121" t="s">
        <v>219</v>
      </c>
      <c r="D78" s="113">
        <v>6848</v>
      </c>
      <c r="E78" s="141">
        <v>1021</v>
      </c>
      <c r="F78" s="143">
        <f t="shared" si="3"/>
        <v>7869</v>
      </c>
      <c r="G78" s="142">
        <v>9900</v>
      </c>
    </row>
    <row r="79" spans="1:7" x14ac:dyDescent="0.25">
      <c r="A79" s="855">
        <v>72</v>
      </c>
      <c r="B79" s="65" t="s">
        <v>52</v>
      </c>
      <c r="C79" s="121" t="s">
        <v>220</v>
      </c>
      <c r="D79" s="113">
        <v>3888</v>
      </c>
      <c r="E79" s="141">
        <v>481</v>
      </c>
      <c r="F79" s="143">
        <f t="shared" si="3"/>
        <v>4369</v>
      </c>
      <c r="G79" s="142">
        <v>3300</v>
      </c>
    </row>
    <row r="80" spans="1:7" x14ac:dyDescent="0.25">
      <c r="A80" s="855">
        <v>73</v>
      </c>
      <c r="B80" s="55" t="s">
        <v>44</v>
      </c>
      <c r="C80" s="121" t="s">
        <v>221</v>
      </c>
      <c r="D80" s="113">
        <v>931</v>
      </c>
      <c r="E80" s="141"/>
      <c r="F80" s="143">
        <f t="shared" si="3"/>
        <v>931</v>
      </c>
      <c r="G80" s="142">
        <v>4950</v>
      </c>
    </row>
    <row r="81" spans="1:7" x14ac:dyDescent="0.25">
      <c r="A81" s="855">
        <v>74</v>
      </c>
      <c r="B81" s="55" t="s">
        <v>54</v>
      </c>
      <c r="C81" s="121" t="s">
        <v>222</v>
      </c>
      <c r="D81" s="113">
        <v>6458</v>
      </c>
      <c r="E81" s="141">
        <v>676</v>
      </c>
      <c r="F81" s="143">
        <f t="shared" si="3"/>
        <v>7134</v>
      </c>
      <c r="G81" s="142">
        <v>4950</v>
      </c>
    </row>
    <row r="82" spans="1:7" x14ac:dyDescent="0.25">
      <c r="A82" s="855">
        <v>75</v>
      </c>
      <c r="B82" s="55" t="s">
        <v>36</v>
      </c>
      <c r="C82" s="121" t="s">
        <v>37</v>
      </c>
      <c r="D82" s="113"/>
      <c r="E82" s="141">
        <v>436</v>
      </c>
      <c r="F82" s="143">
        <f t="shared" si="3"/>
        <v>436</v>
      </c>
      <c r="G82" s="142">
        <f>3300+620</f>
        <v>3920</v>
      </c>
    </row>
    <row r="83" spans="1:7" x14ac:dyDescent="0.25">
      <c r="A83" s="855">
        <v>76</v>
      </c>
      <c r="B83" s="55" t="s">
        <v>48</v>
      </c>
      <c r="C83" s="121" t="s">
        <v>223</v>
      </c>
      <c r="D83" s="113">
        <v>5211</v>
      </c>
      <c r="E83" s="141"/>
      <c r="F83" s="143">
        <f t="shared" si="3"/>
        <v>5211</v>
      </c>
      <c r="G83" s="142">
        <v>5280</v>
      </c>
    </row>
    <row r="84" spans="1:7" x14ac:dyDescent="0.25">
      <c r="A84" s="855">
        <v>77</v>
      </c>
      <c r="B84" s="55" t="s">
        <v>224</v>
      </c>
      <c r="C84" s="122" t="s">
        <v>225</v>
      </c>
      <c r="D84" s="113"/>
      <c r="E84" s="141"/>
      <c r="F84" s="143"/>
      <c r="G84" s="142"/>
    </row>
    <row r="85" spans="1:7" x14ac:dyDescent="0.25">
      <c r="A85" s="855">
        <v>78</v>
      </c>
      <c r="B85" s="59" t="s">
        <v>226</v>
      </c>
      <c r="C85" s="122" t="s">
        <v>227</v>
      </c>
      <c r="D85" s="113"/>
      <c r="E85" s="141"/>
      <c r="F85" s="143"/>
      <c r="G85" s="142"/>
    </row>
    <row r="86" spans="1:7" ht="25.5" x14ac:dyDescent="0.25">
      <c r="A86" s="1199">
        <v>79</v>
      </c>
      <c r="B86" s="1196" t="s">
        <v>228</v>
      </c>
      <c r="C86" s="785" t="s">
        <v>229</v>
      </c>
      <c r="D86" s="113"/>
      <c r="E86" s="141"/>
      <c r="F86" s="143"/>
      <c r="G86" s="142"/>
    </row>
    <row r="87" spans="1:7" ht="38.25" x14ac:dyDescent="0.25">
      <c r="A87" s="1199"/>
      <c r="B87" s="1197"/>
      <c r="C87" s="122" t="s">
        <v>230</v>
      </c>
      <c r="D87" s="113"/>
      <c r="E87" s="141"/>
      <c r="F87" s="143"/>
      <c r="G87" s="142"/>
    </row>
    <row r="88" spans="1:7" ht="25.5" x14ac:dyDescent="0.25">
      <c r="A88" s="1199"/>
      <c r="B88" s="1197"/>
      <c r="C88" s="122" t="s">
        <v>231</v>
      </c>
      <c r="D88" s="113"/>
      <c r="E88" s="141"/>
      <c r="F88" s="143"/>
      <c r="G88" s="142"/>
    </row>
    <row r="89" spans="1:7" ht="38.25" customHeight="1" x14ac:dyDescent="0.25">
      <c r="A89" s="1199"/>
      <c r="B89" s="1198"/>
      <c r="C89" s="786" t="s">
        <v>232</v>
      </c>
      <c r="D89" s="113"/>
      <c r="E89" s="141"/>
      <c r="F89" s="143"/>
      <c r="G89" s="142"/>
    </row>
    <row r="90" spans="1:7" ht="25.5" x14ac:dyDescent="0.25">
      <c r="A90" s="855">
        <v>80</v>
      </c>
      <c r="B90" s="65" t="s">
        <v>233</v>
      </c>
      <c r="C90" s="121" t="s">
        <v>234</v>
      </c>
      <c r="D90" s="113"/>
      <c r="E90" s="141"/>
      <c r="F90" s="143"/>
      <c r="G90" s="142"/>
    </row>
    <row r="91" spans="1:7" x14ac:dyDescent="0.25">
      <c r="A91" s="855">
        <v>81</v>
      </c>
      <c r="B91" s="55" t="s">
        <v>235</v>
      </c>
      <c r="C91" s="121" t="s">
        <v>236</v>
      </c>
      <c r="D91" s="113"/>
      <c r="E91" s="141"/>
      <c r="F91" s="143"/>
      <c r="G91" s="142"/>
    </row>
    <row r="92" spans="1:7" x14ac:dyDescent="0.25">
      <c r="A92" s="855">
        <v>82</v>
      </c>
      <c r="B92" s="65" t="s">
        <v>74</v>
      </c>
      <c r="C92" s="121" t="s">
        <v>237</v>
      </c>
      <c r="D92" s="113"/>
      <c r="E92" s="141"/>
      <c r="F92" s="143"/>
      <c r="G92" s="142"/>
    </row>
    <row r="93" spans="1:7" x14ac:dyDescent="0.25">
      <c r="A93" s="855">
        <v>83</v>
      </c>
      <c r="B93" s="55" t="s">
        <v>38</v>
      </c>
      <c r="C93" s="121" t="s">
        <v>39</v>
      </c>
      <c r="D93" s="113"/>
      <c r="E93" s="141"/>
      <c r="F93" s="143"/>
      <c r="G93" s="142">
        <v>3300</v>
      </c>
    </row>
    <row r="94" spans="1:7" x14ac:dyDescent="0.25">
      <c r="A94" s="855">
        <v>84</v>
      </c>
      <c r="B94" s="55" t="s">
        <v>40</v>
      </c>
      <c r="C94" s="121" t="s">
        <v>41</v>
      </c>
      <c r="D94" s="113"/>
      <c r="E94" s="141"/>
      <c r="F94" s="143"/>
      <c r="G94" s="142">
        <v>3300</v>
      </c>
    </row>
    <row r="95" spans="1:7" x14ac:dyDescent="0.25">
      <c r="A95" s="855">
        <v>85</v>
      </c>
      <c r="B95" s="55" t="s">
        <v>238</v>
      </c>
      <c r="C95" s="121" t="s">
        <v>239</v>
      </c>
      <c r="D95" s="113">
        <v>1766</v>
      </c>
      <c r="E95" s="141">
        <v>214</v>
      </c>
      <c r="F95" s="143">
        <f>D95+E95</f>
        <v>1980</v>
      </c>
      <c r="G95" s="142">
        <v>3300</v>
      </c>
    </row>
    <row r="96" spans="1:7" x14ac:dyDescent="0.25">
      <c r="A96" s="855">
        <v>86</v>
      </c>
      <c r="B96" s="55" t="s">
        <v>240</v>
      </c>
      <c r="C96" s="121" t="s">
        <v>241</v>
      </c>
      <c r="D96" s="113">
        <v>773</v>
      </c>
      <c r="E96" s="141">
        <v>121</v>
      </c>
      <c r="F96" s="143">
        <f>D96+E96</f>
        <v>894</v>
      </c>
      <c r="G96" s="142">
        <v>1650</v>
      </c>
    </row>
    <row r="97" spans="1:7" x14ac:dyDescent="0.25">
      <c r="A97" s="855">
        <v>87</v>
      </c>
      <c r="B97" s="55" t="s">
        <v>88</v>
      </c>
      <c r="C97" s="121" t="s">
        <v>89</v>
      </c>
      <c r="D97" s="113">
        <v>1000</v>
      </c>
      <c r="E97" s="141"/>
      <c r="F97" s="143">
        <f>D97+E97</f>
        <v>1000</v>
      </c>
      <c r="G97" s="142">
        <v>3300</v>
      </c>
    </row>
    <row r="98" spans="1:7" x14ac:dyDescent="0.25">
      <c r="A98" s="855">
        <v>88</v>
      </c>
      <c r="B98" s="55" t="s">
        <v>242</v>
      </c>
      <c r="C98" s="121" t="s">
        <v>243</v>
      </c>
      <c r="D98" s="113">
        <v>2003</v>
      </c>
      <c r="E98" s="141">
        <v>286</v>
      </c>
      <c r="F98" s="143">
        <f>D98+E98</f>
        <v>2289</v>
      </c>
      <c r="G98" s="142">
        <v>3300</v>
      </c>
    </row>
    <row r="99" spans="1:7" x14ac:dyDescent="0.25">
      <c r="A99" s="855">
        <v>89</v>
      </c>
      <c r="B99" s="55" t="s">
        <v>244</v>
      </c>
      <c r="C99" s="121" t="s">
        <v>245</v>
      </c>
      <c r="D99" s="113">
        <v>3510</v>
      </c>
      <c r="E99" s="141">
        <v>350</v>
      </c>
      <c r="F99" s="143">
        <f>D99+E99</f>
        <v>3860</v>
      </c>
      <c r="G99" s="142">
        <v>3300</v>
      </c>
    </row>
    <row r="100" spans="1:7" x14ac:dyDescent="0.25">
      <c r="A100" s="855">
        <v>90</v>
      </c>
      <c r="B100" s="65" t="s">
        <v>246</v>
      </c>
      <c r="C100" s="121" t="s">
        <v>247</v>
      </c>
      <c r="D100" s="113"/>
      <c r="E100" s="141"/>
      <c r="F100" s="143"/>
      <c r="G100" s="142">
        <v>1650</v>
      </c>
    </row>
    <row r="101" spans="1:7" x14ac:dyDescent="0.25">
      <c r="A101" s="855">
        <v>91</v>
      </c>
      <c r="B101" s="55" t="s">
        <v>248</v>
      </c>
      <c r="C101" s="121" t="s">
        <v>249</v>
      </c>
      <c r="D101" s="113">
        <v>922</v>
      </c>
      <c r="E101" s="141"/>
      <c r="F101" s="143">
        <f>D101+E101</f>
        <v>922</v>
      </c>
      <c r="G101" s="142">
        <v>3300</v>
      </c>
    </row>
    <row r="102" spans="1:7" x14ac:dyDescent="0.25">
      <c r="A102" s="855">
        <v>92</v>
      </c>
      <c r="B102" s="55" t="s">
        <v>250</v>
      </c>
      <c r="C102" s="121" t="s">
        <v>251</v>
      </c>
      <c r="D102" s="113"/>
      <c r="E102" s="141"/>
      <c r="F102" s="143"/>
      <c r="G102" s="142">
        <v>3300</v>
      </c>
    </row>
    <row r="103" spans="1:7" x14ac:dyDescent="0.25">
      <c r="A103" s="855">
        <v>93</v>
      </c>
      <c r="B103" s="65" t="s">
        <v>32</v>
      </c>
      <c r="C103" s="121" t="s">
        <v>33</v>
      </c>
      <c r="D103" s="113">
        <v>3081</v>
      </c>
      <c r="E103" s="141">
        <v>504</v>
      </c>
      <c r="F103" s="143">
        <f>D103+E103</f>
        <v>3585</v>
      </c>
      <c r="G103" s="142">
        <v>3630</v>
      </c>
    </row>
    <row r="104" spans="1:7" x14ac:dyDescent="0.25">
      <c r="A104" s="855">
        <v>94</v>
      </c>
      <c r="B104" s="55" t="s">
        <v>252</v>
      </c>
      <c r="C104" s="121" t="s">
        <v>253</v>
      </c>
      <c r="D104" s="113">
        <v>687</v>
      </c>
      <c r="E104" s="141"/>
      <c r="F104" s="143">
        <f>D104+E104</f>
        <v>687</v>
      </c>
      <c r="G104" s="142">
        <v>3300</v>
      </c>
    </row>
    <row r="105" spans="1:7" x14ac:dyDescent="0.25">
      <c r="A105" s="855">
        <v>95</v>
      </c>
      <c r="B105" s="65" t="s">
        <v>254</v>
      </c>
      <c r="C105" s="121" t="s">
        <v>255</v>
      </c>
      <c r="D105" s="113">
        <v>1016</v>
      </c>
      <c r="E105" s="141">
        <v>369</v>
      </c>
      <c r="F105" s="143">
        <f>D105+E105</f>
        <v>1385</v>
      </c>
      <c r="G105" s="142">
        <v>3300</v>
      </c>
    </row>
    <row r="106" spans="1:7" x14ac:dyDescent="0.25">
      <c r="A106" s="855">
        <v>96</v>
      </c>
      <c r="B106" s="65" t="s">
        <v>256</v>
      </c>
      <c r="C106" s="121" t="s">
        <v>257</v>
      </c>
      <c r="D106" s="113">
        <v>2534</v>
      </c>
      <c r="E106" s="141">
        <v>389</v>
      </c>
      <c r="F106" s="143">
        <f>D106+E106</f>
        <v>2923</v>
      </c>
      <c r="G106" s="142">
        <v>3300</v>
      </c>
    </row>
    <row r="107" spans="1:7" x14ac:dyDescent="0.25">
      <c r="A107" s="855">
        <v>97</v>
      </c>
      <c r="B107" s="55" t="s">
        <v>76</v>
      </c>
      <c r="C107" s="121" t="s">
        <v>77</v>
      </c>
      <c r="D107" s="113"/>
      <c r="E107" s="141"/>
      <c r="F107" s="143"/>
      <c r="G107" s="142">
        <v>3300</v>
      </c>
    </row>
    <row r="108" spans="1:7" x14ac:dyDescent="0.25">
      <c r="A108" s="855">
        <v>98</v>
      </c>
      <c r="B108" s="55" t="s">
        <v>258</v>
      </c>
      <c r="C108" s="121" t="s">
        <v>259</v>
      </c>
      <c r="D108" s="113"/>
      <c r="E108" s="141"/>
      <c r="F108" s="143"/>
      <c r="G108" s="142"/>
    </row>
    <row r="109" spans="1:7" x14ac:dyDescent="0.25">
      <c r="A109" s="855">
        <v>99</v>
      </c>
      <c r="B109" s="55" t="s">
        <v>260</v>
      </c>
      <c r="C109" s="121" t="s">
        <v>261</v>
      </c>
      <c r="D109" s="113"/>
      <c r="E109" s="141"/>
      <c r="F109" s="143"/>
      <c r="G109" s="142"/>
    </row>
    <row r="110" spans="1:7" x14ac:dyDescent="0.25">
      <c r="A110" s="855">
        <v>100</v>
      </c>
      <c r="B110" s="65" t="s">
        <v>264</v>
      </c>
      <c r="C110" s="121" t="s">
        <v>265</v>
      </c>
      <c r="D110" s="113"/>
      <c r="E110" s="141"/>
      <c r="F110" s="143"/>
      <c r="G110" s="142"/>
    </row>
    <row r="111" spans="1:7" x14ac:dyDescent="0.25">
      <c r="A111" s="855">
        <v>101</v>
      </c>
      <c r="B111" s="55" t="s">
        <v>266</v>
      </c>
      <c r="C111" s="121" t="s">
        <v>267</v>
      </c>
      <c r="D111" s="113"/>
      <c r="E111" s="141"/>
      <c r="F111" s="143"/>
      <c r="G111" s="142"/>
    </row>
    <row r="112" spans="1:7" x14ac:dyDescent="0.25">
      <c r="A112" s="855">
        <v>102</v>
      </c>
      <c r="B112" s="55" t="s">
        <v>268</v>
      </c>
      <c r="C112" s="121" t="s">
        <v>269</v>
      </c>
      <c r="D112" s="113"/>
      <c r="E112" s="141"/>
      <c r="F112" s="143"/>
      <c r="G112" s="142"/>
    </row>
    <row r="113" spans="1:7" x14ac:dyDescent="0.25">
      <c r="A113" s="855">
        <v>103</v>
      </c>
      <c r="B113" s="55" t="s">
        <v>270</v>
      </c>
      <c r="C113" s="121" t="s">
        <v>271</v>
      </c>
      <c r="D113" s="113"/>
      <c r="E113" s="141"/>
      <c r="F113" s="143"/>
      <c r="G113" s="142"/>
    </row>
    <row r="114" spans="1:7" x14ac:dyDescent="0.25">
      <c r="A114" s="855">
        <v>104</v>
      </c>
      <c r="B114" s="65" t="s">
        <v>272</v>
      </c>
      <c r="C114" s="121" t="s">
        <v>273</v>
      </c>
      <c r="D114" s="113"/>
      <c r="E114" s="141"/>
      <c r="F114" s="143"/>
      <c r="G114" s="142"/>
    </row>
    <row r="115" spans="1:7" ht="12" customHeight="1" x14ac:dyDescent="0.25">
      <c r="A115" s="855">
        <v>105</v>
      </c>
      <c r="B115" s="65" t="s">
        <v>274</v>
      </c>
      <c r="C115" s="121" t="s">
        <v>275</v>
      </c>
      <c r="D115" s="113"/>
      <c r="E115" s="141"/>
      <c r="F115" s="143"/>
      <c r="G115" s="142"/>
    </row>
    <row r="116" spans="1:7" x14ac:dyDescent="0.25">
      <c r="A116" s="855">
        <v>106</v>
      </c>
      <c r="B116" s="55" t="s">
        <v>276</v>
      </c>
      <c r="C116" s="121" t="s">
        <v>277</v>
      </c>
      <c r="D116" s="113"/>
      <c r="E116" s="141"/>
      <c r="F116" s="143"/>
      <c r="G116" s="142"/>
    </row>
    <row r="117" spans="1:7" x14ac:dyDescent="0.25">
      <c r="A117" s="855">
        <v>107</v>
      </c>
      <c r="B117" s="55" t="s">
        <v>278</v>
      </c>
      <c r="C117" s="121" t="s">
        <v>279</v>
      </c>
      <c r="D117" s="113"/>
      <c r="E117" s="141"/>
      <c r="F117" s="143"/>
      <c r="G117" s="142"/>
    </row>
    <row r="118" spans="1:7" x14ac:dyDescent="0.25">
      <c r="A118" s="855">
        <v>108</v>
      </c>
      <c r="B118" s="55" t="s">
        <v>280</v>
      </c>
      <c r="C118" s="121" t="s">
        <v>281</v>
      </c>
      <c r="D118" s="113"/>
      <c r="E118" s="141"/>
      <c r="F118" s="143"/>
      <c r="G118" s="142"/>
    </row>
    <row r="119" spans="1:7" x14ac:dyDescent="0.25">
      <c r="A119" s="855">
        <v>109</v>
      </c>
      <c r="B119" s="854" t="s">
        <v>282</v>
      </c>
      <c r="C119" s="122" t="s">
        <v>283</v>
      </c>
      <c r="D119" s="113"/>
      <c r="E119" s="141"/>
      <c r="F119" s="143"/>
      <c r="G119" s="142"/>
    </row>
    <row r="120" spans="1:7" x14ac:dyDescent="0.25">
      <c r="A120" s="855">
        <v>110</v>
      </c>
      <c r="B120" s="65" t="s">
        <v>284</v>
      </c>
      <c r="C120" s="121" t="s">
        <v>285</v>
      </c>
      <c r="D120" s="113"/>
      <c r="E120" s="141"/>
      <c r="F120" s="143"/>
      <c r="G120" s="142"/>
    </row>
    <row r="121" spans="1:7" x14ac:dyDescent="0.25">
      <c r="A121" s="855">
        <v>111</v>
      </c>
      <c r="B121" s="65" t="s">
        <v>286</v>
      </c>
      <c r="C121" s="122" t="s">
        <v>357</v>
      </c>
      <c r="D121" s="113"/>
      <c r="E121" s="141"/>
      <c r="F121" s="143"/>
      <c r="G121" s="142"/>
    </row>
    <row r="122" spans="1:7" ht="17.25" customHeight="1" x14ac:dyDescent="0.25">
      <c r="A122" s="855">
        <v>112</v>
      </c>
      <c r="B122" s="65" t="s">
        <v>288</v>
      </c>
      <c r="C122" s="121" t="s">
        <v>289</v>
      </c>
      <c r="D122" s="113"/>
      <c r="E122" s="141"/>
      <c r="F122" s="143"/>
      <c r="G122" s="142"/>
    </row>
    <row r="123" spans="1:7" x14ac:dyDescent="0.25">
      <c r="A123" s="855">
        <v>113</v>
      </c>
      <c r="B123" s="141" t="s">
        <v>290</v>
      </c>
      <c r="C123" s="177" t="s">
        <v>754</v>
      </c>
      <c r="D123" s="113"/>
      <c r="E123" s="141"/>
      <c r="F123" s="143"/>
      <c r="G123" s="142"/>
    </row>
    <row r="124" spans="1:7" x14ac:dyDescent="0.25">
      <c r="A124" s="855">
        <v>114</v>
      </c>
      <c r="B124" s="55" t="s">
        <v>292</v>
      </c>
      <c r="C124" s="121" t="s">
        <v>293</v>
      </c>
      <c r="D124" s="113"/>
      <c r="E124" s="141"/>
      <c r="F124" s="143"/>
      <c r="G124" s="142"/>
    </row>
    <row r="125" spans="1:7" ht="25.5" x14ac:dyDescent="0.25">
      <c r="A125" s="855">
        <v>115</v>
      </c>
      <c r="B125" s="65" t="s">
        <v>294</v>
      </c>
      <c r="C125" s="121" t="s">
        <v>295</v>
      </c>
      <c r="D125" s="113"/>
      <c r="E125" s="141"/>
      <c r="F125" s="143"/>
      <c r="G125" s="142"/>
    </row>
    <row r="126" spans="1:7" x14ac:dyDescent="0.25">
      <c r="A126" s="855">
        <v>116</v>
      </c>
      <c r="B126" s="55" t="s">
        <v>296</v>
      </c>
      <c r="C126" s="121" t="s">
        <v>297</v>
      </c>
      <c r="D126" s="113"/>
      <c r="E126" s="141"/>
      <c r="F126" s="143"/>
      <c r="G126" s="142"/>
    </row>
    <row r="127" spans="1:7" x14ac:dyDescent="0.25">
      <c r="A127" s="855">
        <v>117</v>
      </c>
      <c r="B127" s="65" t="s">
        <v>70</v>
      </c>
      <c r="C127" s="121" t="s">
        <v>298</v>
      </c>
      <c r="D127" s="113">
        <v>2833</v>
      </c>
      <c r="E127" s="141">
        <v>841</v>
      </c>
      <c r="F127" s="143">
        <f>D127+E127</f>
        <v>3674</v>
      </c>
      <c r="G127" s="142">
        <v>13200</v>
      </c>
    </row>
    <row r="128" spans="1:7" x14ac:dyDescent="0.25">
      <c r="A128" s="855">
        <v>118</v>
      </c>
      <c r="B128" s="65" t="s">
        <v>72</v>
      </c>
      <c r="C128" s="121" t="s">
        <v>73</v>
      </c>
      <c r="D128" s="113"/>
      <c r="E128" s="141"/>
      <c r="F128" s="143"/>
      <c r="G128" s="142"/>
    </row>
    <row r="129" spans="1:7" x14ac:dyDescent="0.25">
      <c r="A129" s="855">
        <v>119</v>
      </c>
      <c r="B129" s="55" t="s">
        <v>34</v>
      </c>
      <c r="C129" s="121" t="s">
        <v>35</v>
      </c>
      <c r="D129" s="113"/>
      <c r="E129" s="141">
        <v>345</v>
      </c>
      <c r="F129" s="143">
        <f>D129+E129</f>
        <v>345</v>
      </c>
      <c r="G129" s="142">
        <f>990-930</f>
        <v>60</v>
      </c>
    </row>
    <row r="130" spans="1:7" x14ac:dyDescent="0.25">
      <c r="A130" s="855">
        <v>120</v>
      </c>
      <c r="B130" s="65" t="s">
        <v>299</v>
      </c>
      <c r="C130" s="121" t="s">
        <v>300</v>
      </c>
      <c r="D130" s="113"/>
      <c r="E130" s="141"/>
      <c r="F130" s="143"/>
      <c r="G130" s="142"/>
    </row>
    <row r="131" spans="1:7" x14ac:dyDescent="0.25">
      <c r="A131" s="855">
        <v>121</v>
      </c>
      <c r="B131" s="55" t="s">
        <v>301</v>
      </c>
      <c r="C131" s="121" t="s">
        <v>302</v>
      </c>
      <c r="D131" s="113"/>
      <c r="E131" s="141"/>
      <c r="F131" s="143"/>
      <c r="G131" s="142"/>
    </row>
    <row r="132" spans="1:7" x14ac:dyDescent="0.25">
      <c r="A132" s="855">
        <v>122</v>
      </c>
      <c r="B132" s="55" t="s">
        <v>303</v>
      </c>
      <c r="C132" s="121" t="s">
        <v>304</v>
      </c>
      <c r="D132" s="113"/>
      <c r="E132" s="141"/>
      <c r="F132" s="143"/>
      <c r="G132" s="142"/>
    </row>
    <row r="133" spans="1:7" x14ac:dyDescent="0.25">
      <c r="A133" s="855">
        <v>123</v>
      </c>
      <c r="B133" s="65" t="s">
        <v>16</v>
      </c>
      <c r="C133" s="121" t="s">
        <v>17</v>
      </c>
      <c r="D133" s="113"/>
      <c r="E133" s="141"/>
      <c r="F133" s="143"/>
      <c r="G133" s="142"/>
    </row>
    <row r="134" spans="1:7" x14ac:dyDescent="0.25">
      <c r="A134" s="855">
        <v>124</v>
      </c>
      <c r="B134" s="65" t="s">
        <v>68</v>
      </c>
      <c r="C134" s="121" t="s">
        <v>69</v>
      </c>
      <c r="D134" s="113">
        <v>2671</v>
      </c>
      <c r="E134" s="141"/>
      <c r="F134" s="143">
        <f>D134+E134</f>
        <v>2671</v>
      </c>
      <c r="G134" s="142">
        <v>23100</v>
      </c>
    </row>
    <row r="135" spans="1:7" x14ac:dyDescent="0.25">
      <c r="A135" s="855">
        <v>125</v>
      </c>
      <c r="B135" s="65" t="s">
        <v>60</v>
      </c>
      <c r="C135" s="121" t="s">
        <v>305</v>
      </c>
      <c r="D135" s="113">
        <v>2730</v>
      </c>
      <c r="E135" s="141"/>
      <c r="F135" s="143">
        <f>D135+E135</f>
        <v>2730</v>
      </c>
      <c r="G135" s="142"/>
    </row>
    <row r="136" spans="1:7" x14ac:dyDescent="0.25">
      <c r="A136" s="855">
        <v>126</v>
      </c>
      <c r="B136" s="65" t="s">
        <v>56</v>
      </c>
      <c r="C136" s="121" t="s">
        <v>306</v>
      </c>
      <c r="D136" s="113">
        <v>4239</v>
      </c>
      <c r="E136" s="141">
        <v>472</v>
      </c>
      <c r="F136" s="143">
        <f>D136+E136</f>
        <v>4711</v>
      </c>
      <c r="G136" s="142"/>
    </row>
    <row r="137" spans="1:7" x14ac:dyDescent="0.25">
      <c r="A137" s="855">
        <v>127</v>
      </c>
      <c r="B137" s="65" t="s">
        <v>307</v>
      </c>
      <c r="C137" s="121" t="s">
        <v>308</v>
      </c>
      <c r="D137" s="113"/>
      <c r="E137" s="141"/>
      <c r="F137" s="143"/>
      <c r="G137" s="142"/>
    </row>
    <row r="138" spans="1:7" x14ac:dyDescent="0.25">
      <c r="A138" s="855">
        <v>128</v>
      </c>
      <c r="B138" s="55" t="s">
        <v>309</v>
      </c>
      <c r="C138" s="121" t="s">
        <v>310</v>
      </c>
      <c r="D138" s="113"/>
      <c r="E138" s="141"/>
      <c r="F138" s="143"/>
      <c r="G138" s="142"/>
    </row>
    <row r="139" spans="1:7" x14ac:dyDescent="0.25">
      <c r="A139" s="855">
        <v>129</v>
      </c>
      <c r="B139" s="68" t="s">
        <v>311</v>
      </c>
      <c r="C139" s="186" t="s">
        <v>312</v>
      </c>
      <c r="D139" s="179"/>
      <c r="E139" s="145"/>
      <c r="F139" s="143"/>
      <c r="G139" s="142"/>
    </row>
    <row r="140" spans="1:7" x14ac:dyDescent="0.25">
      <c r="A140" s="855">
        <v>130</v>
      </c>
      <c r="B140" s="65" t="s">
        <v>313</v>
      </c>
      <c r="C140" s="787" t="s">
        <v>314</v>
      </c>
      <c r="D140" s="179"/>
      <c r="E140" s="145"/>
      <c r="F140" s="143"/>
      <c r="G140" s="788"/>
    </row>
    <row r="141" spans="1:7" x14ac:dyDescent="0.25">
      <c r="A141" s="855">
        <v>131</v>
      </c>
      <c r="B141" s="66" t="s">
        <v>315</v>
      </c>
      <c r="C141" s="123" t="s">
        <v>316</v>
      </c>
      <c r="D141" s="179"/>
      <c r="E141" s="145"/>
      <c r="F141" s="143"/>
      <c r="G141" s="142"/>
    </row>
    <row r="142" spans="1:7" x14ac:dyDescent="0.25">
      <c r="A142" s="855">
        <v>132</v>
      </c>
      <c r="B142" s="68" t="s">
        <v>317</v>
      </c>
      <c r="C142" s="773" t="s">
        <v>318</v>
      </c>
      <c r="D142" s="179"/>
      <c r="E142" s="145"/>
      <c r="F142" s="143"/>
      <c r="G142" s="142">
        <v>1980</v>
      </c>
    </row>
    <row r="143" spans="1:7" x14ac:dyDescent="0.25">
      <c r="A143" s="855">
        <v>133</v>
      </c>
      <c r="B143" s="70" t="s">
        <v>319</v>
      </c>
      <c r="C143" s="774" t="s">
        <v>320</v>
      </c>
      <c r="D143" s="113"/>
      <c r="E143" s="141"/>
      <c r="F143" s="143"/>
      <c r="G143" s="142"/>
    </row>
    <row r="144" spans="1:7" x14ac:dyDescent="0.25">
      <c r="A144" s="855">
        <v>134</v>
      </c>
      <c r="B144" s="72" t="s">
        <v>323</v>
      </c>
      <c r="C144" s="774" t="s">
        <v>324</v>
      </c>
      <c r="D144" s="113"/>
      <c r="E144" s="141">
        <v>3200</v>
      </c>
      <c r="F144" s="146">
        <f>D144+E144</f>
        <v>3200</v>
      </c>
      <c r="G144" s="788">
        <v>19800</v>
      </c>
    </row>
    <row r="145" spans="1:7" s="147" customFormat="1" ht="13.5" thickBot="1" x14ac:dyDescent="0.3">
      <c r="A145" s="861">
        <v>135</v>
      </c>
      <c r="B145" s="862" t="s">
        <v>743</v>
      </c>
      <c r="C145" s="863" t="s">
        <v>744</v>
      </c>
      <c r="D145" s="789"/>
      <c r="E145" s="790"/>
      <c r="F145" s="791"/>
      <c r="G145" s="792"/>
    </row>
    <row r="146" spans="1:7" s="147" customFormat="1" x14ac:dyDescent="0.25">
      <c r="C146" s="148"/>
      <c r="D146" s="860"/>
      <c r="E146" s="860"/>
      <c r="F146" s="860"/>
      <c r="G146" s="860"/>
    </row>
    <row r="147" spans="1:7" s="147" customFormat="1" x14ac:dyDescent="0.25">
      <c r="C147" s="148"/>
    </row>
    <row r="149" spans="1:7" x14ac:dyDescent="0.25">
      <c r="D149" s="149"/>
      <c r="E149" s="149"/>
      <c r="F149" s="150"/>
    </row>
  </sheetData>
  <mergeCells count="10">
    <mergeCell ref="A86:A89"/>
    <mergeCell ref="B86:B89"/>
    <mergeCell ref="A6:C6"/>
    <mergeCell ref="A7:C7"/>
    <mergeCell ref="A1:G1"/>
    <mergeCell ref="A3:A4"/>
    <mergeCell ref="B3:B4"/>
    <mergeCell ref="C3:C4"/>
    <mergeCell ref="D3:F3"/>
    <mergeCell ref="A5:C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workbookViewId="0">
      <pane xSplit="3" ySplit="7" topLeftCell="D119" activePane="bottomRight" state="frozen"/>
      <selection pane="topRight" activeCell="D1" sqref="D1"/>
      <selection pane="bottomLeft" activeCell="A9" sqref="A9"/>
      <selection pane="bottomRight" activeCell="I7" sqref="I7"/>
    </sheetView>
  </sheetViews>
  <sheetFormatPr defaultRowHeight="12.75" x14ac:dyDescent="0.25"/>
  <cols>
    <col min="1" max="1" width="5.85546875" style="100" customWidth="1"/>
    <col min="2" max="2" width="9.28515625" style="100" bestFit="1" customWidth="1"/>
    <col min="3" max="3" width="36.140625" style="101" customWidth="1"/>
    <col min="4" max="4" width="16.140625" style="102" customWidth="1"/>
    <col min="5" max="5" width="16.28515625" style="102" customWidth="1"/>
    <col min="6" max="6" width="13" style="103" customWidth="1"/>
    <col min="7" max="7" width="11.28515625" style="100" customWidth="1"/>
    <col min="8" max="8" width="10.5703125" style="103" customWidth="1"/>
    <col min="9" max="9" width="11.140625" style="100" customWidth="1"/>
    <col min="10" max="16384" width="9.140625" style="100"/>
  </cols>
  <sheetData>
    <row r="1" spans="1:9" s="99" customFormat="1" ht="15.75" x14ac:dyDescent="0.25">
      <c r="A1" s="1175" t="s">
        <v>341</v>
      </c>
      <c r="B1" s="1210"/>
      <c r="C1" s="1210"/>
      <c r="D1" s="1210"/>
      <c r="E1" s="1210"/>
      <c r="F1" s="1210"/>
      <c r="G1" s="1211"/>
      <c r="H1" s="1211"/>
      <c r="I1" s="1211"/>
    </row>
    <row r="2" spans="1:9" ht="13.5" thickBot="1" x14ac:dyDescent="0.3"/>
    <row r="3" spans="1:9" s="104" customFormat="1" ht="26.25" customHeight="1" x14ac:dyDescent="0.25">
      <c r="A3" s="1177" t="s">
        <v>0</v>
      </c>
      <c r="B3" s="1179" t="s">
        <v>342</v>
      </c>
      <c r="C3" s="1214" t="s">
        <v>93</v>
      </c>
      <c r="D3" s="1216" t="s">
        <v>343</v>
      </c>
      <c r="E3" s="1217"/>
      <c r="F3" s="1218" t="s">
        <v>344</v>
      </c>
      <c r="G3" s="1187"/>
      <c r="H3" s="1218" t="s">
        <v>345</v>
      </c>
      <c r="I3" s="1187"/>
    </row>
    <row r="4" spans="1:9" s="104" customFormat="1" ht="40.5" customHeight="1" thickBot="1" x14ac:dyDescent="0.3">
      <c r="A4" s="1212"/>
      <c r="B4" s="1213"/>
      <c r="C4" s="1215"/>
      <c r="D4" s="105" t="s">
        <v>346</v>
      </c>
      <c r="E4" s="106" t="s">
        <v>347</v>
      </c>
      <c r="F4" s="107" t="s">
        <v>348</v>
      </c>
      <c r="G4" s="106" t="s">
        <v>332</v>
      </c>
      <c r="H4" s="108" t="s">
        <v>333</v>
      </c>
      <c r="I4" s="106" t="s">
        <v>334</v>
      </c>
    </row>
    <row r="5" spans="1:9" x14ac:dyDescent="0.25">
      <c r="A5" s="1219" t="s">
        <v>335</v>
      </c>
      <c r="B5" s="1220"/>
      <c r="C5" s="1221"/>
      <c r="D5" s="109">
        <f t="shared" ref="D5:I5" si="0">SUM(D6:D7)</f>
        <v>428173</v>
      </c>
      <c r="E5" s="110">
        <f t="shared" si="0"/>
        <v>94934</v>
      </c>
      <c r="F5" s="111">
        <f t="shared" si="0"/>
        <v>19467</v>
      </c>
      <c r="G5" s="112">
        <f t="shared" si="0"/>
        <v>266751</v>
      </c>
      <c r="H5" s="111">
        <f t="shared" si="0"/>
        <v>1525</v>
      </c>
      <c r="I5" s="112">
        <f t="shared" si="0"/>
        <v>18290</v>
      </c>
    </row>
    <row r="6" spans="1:9" x14ac:dyDescent="0.25">
      <c r="A6" s="1191" t="s">
        <v>106</v>
      </c>
      <c r="B6" s="1192"/>
      <c r="C6" s="1194"/>
      <c r="D6" s="113"/>
      <c r="E6" s="114"/>
      <c r="F6" s="115"/>
      <c r="G6" s="116"/>
      <c r="H6" s="115"/>
      <c r="I6" s="116"/>
    </row>
    <row r="7" spans="1:9" x14ac:dyDescent="0.25">
      <c r="A7" s="1191" t="s">
        <v>108</v>
      </c>
      <c r="B7" s="1192"/>
      <c r="C7" s="1194"/>
      <c r="D7" s="117">
        <f t="shared" ref="D7:I7" si="1">SUM(D8:D145)-D86</f>
        <v>428173</v>
      </c>
      <c r="E7" s="118">
        <f t="shared" si="1"/>
        <v>94934</v>
      </c>
      <c r="F7" s="115">
        <f t="shared" si="1"/>
        <v>19467</v>
      </c>
      <c r="G7" s="43">
        <f t="shared" si="1"/>
        <v>266751</v>
      </c>
      <c r="H7" s="115">
        <f t="shared" si="1"/>
        <v>1525</v>
      </c>
      <c r="I7" s="43">
        <f t="shared" si="1"/>
        <v>18290</v>
      </c>
    </row>
    <row r="8" spans="1:9" x14ac:dyDescent="0.25">
      <c r="A8" s="769">
        <v>1</v>
      </c>
      <c r="B8" s="44" t="s">
        <v>109</v>
      </c>
      <c r="C8" s="121" t="s">
        <v>110</v>
      </c>
      <c r="D8" s="113">
        <v>1928</v>
      </c>
      <c r="E8" s="114">
        <v>430</v>
      </c>
      <c r="F8" s="119"/>
      <c r="G8" s="116"/>
      <c r="H8" s="120"/>
      <c r="I8" s="116"/>
    </row>
    <row r="9" spans="1:9" x14ac:dyDescent="0.25">
      <c r="A9" s="769">
        <v>2</v>
      </c>
      <c r="B9" s="44" t="s">
        <v>111</v>
      </c>
      <c r="C9" s="121" t="s">
        <v>112</v>
      </c>
      <c r="D9" s="113">
        <v>1969</v>
      </c>
      <c r="E9" s="114">
        <v>469</v>
      </c>
      <c r="F9" s="119"/>
      <c r="G9" s="116"/>
      <c r="H9" s="120"/>
      <c r="I9" s="116"/>
    </row>
    <row r="10" spans="1:9" x14ac:dyDescent="0.25">
      <c r="A10" s="769">
        <v>3</v>
      </c>
      <c r="B10" s="53" t="s">
        <v>80</v>
      </c>
      <c r="C10" s="121" t="s">
        <v>81</v>
      </c>
      <c r="D10" s="113">
        <v>6710</v>
      </c>
      <c r="E10" s="114">
        <v>2195</v>
      </c>
      <c r="F10" s="119">
        <v>323</v>
      </c>
      <c r="G10" s="116">
        <v>3878</v>
      </c>
      <c r="H10" s="120">
        <v>181</v>
      </c>
      <c r="I10" s="116">
        <v>2170</v>
      </c>
    </row>
    <row r="11" spans="1:9" x14ac:dyDescent="0.25">
      <c r="A11" s="769">
        <v>4</v>
      </c>
      <c r="B11" s="44" t="s">
        <v>113</v>
      </c>
      <c r="C11" s="121" t="s">
        <v>114</v>
      </c>
      <c r="D11" s="113">
        <v>2301</v>
      </c>
      <c r="E11" s="114">
        <v>673</v>
      </c>
      <c r="F11" s="119"/>
      <c r="G11" s="116"/>
      <c r="H11" s="120"/>
      <c r="I11" s="116"/>
    </row>
    <row r="12" spans="1:9" ht="12" customHeight="1" x14ac:dyDescent="0.25">
      <c r="A12" s="769">
        <v>5</v>
      </c>
      <c r="B12" s="44" t="s">
        <v>115</v>
      </c>
      <c r="C12" s="121" t="s">
        <v>116</v>
      </c>
      <c r="D12" s="113">
        <v>2288</v>
      </c>
      <c r="E12" s="114">
        <v>667</v>
      </c>
      <c r="F12" s="119"/>
      <c r="G12" s="116"/>
      <c r="H12" s="120"/>
      <c r="I12" s="116"/>
    </row>
    <row r="13" spans="1:9" x14ac:dyDescent="0.25">
      <c r="A13" s="769">
        <v>6</v>
      </c>
      <c r="B13" s="53" t="s">
        <v>117</v>
      </c>
      <c r="C13" s="121" t="s">
        <v>118</v>
      </c>
      <c r="D13" s="113">
        <v>19923</v>
      </c>
      <c r="E13" s="114">
        <v>1991</v>
      </c>
      <c r="F13" s="119">
        <v>923</v>
      </c>
      <c r="G13" s="116">
        <v>11080</v>
      </c>
      <c r="H13" s="120">
        <v>129</v>
      </c>
      <c r="I13" s="116">
        <v>1550</v>
      </c>
    </row>
    <row r="14" spans="1:9" x14ac:dyDescent="0.25">
      <c r="A14" s="769">
        <v>7</v>
      </c>
      <c r="B14" s="55" t="s">
        <v>20</v>
      </c>
      <c r="C14" s="121" t="s">
        <v>21</v>
      </c>
      <c r="D14" s="113">
        <v>6473</v>
      </c>
      <c r="E14" s="114">
        <v>460</v>
      </c>
      <c r="F14" s="119"/>
      <c r="G14" s="116"/>
      <c r="H14" s="120"/>
      <c r="I14" s="116"/>
    </row>
    <row r="15" spans="1:9" x14ac:dyDescent="0.25">
      <c r="A15" s="769">
        <v>8</v>
      </c>
      <c r="B15" s="53" t="s">
        <v>119</v>
      </c>
      <c r="C15" s="121" t="s">
        <v>120</v>
      </c>
      <c r="D15" s="113">
        <v>2337</v>
      </c>
      <c r="E15" s="114">
        <v>494</v>
      </c>
      <c r="F15" s="119"/>
      <c r="G15" s="116"/>
      <c r="H15" s="120"/>
      <c r="I15" s="116"/>
    </row>
    <row r="16" spans="1:9" x14ac:dyDescent="0.25">
      <c r="A16" s="769">
        <v>9</v>
      </c>
      <c r="B16" s="53" t="s">
        <v>121</v>
      </c>
      <c r="C16" s="121" t="s">
        <v>122</v>
      </c>
      <c r="D16" s="113">
        <v>2558</v>
      </c>
      <c r="E16" s="114">
        <v>955</v>
      </c>
      <c r="F16" s="119">
        <v>324</v>
      </c>
      <c r="G16" s="116">
        <v>2493</v>
      </c>
      <c r="H16" s="120"/>
      <c r="I16" s="116"/>
    </row>
    <row r="17" spans="1:9" x14ac:dyDescent="0.25">
      <c r="A17" s="769">
        <v>10</v>
      </c>
      <c r="B17" s="53" t="s">
        <v>123</v>
      </c>
      <c r="C17" s="121" t="s">
        <v>124</v>
      </c>
      <c r="D17" s="113"/>
      <c r="E17" s="114"/>
      <c r="F17" s="119"/>
      <c r="G17" s="116"/>
      <c r="H17" s="120"/>
      <c r="I17" s="116"/>
    </row>
    <row r="18" spans="1:9" x14ac:dyDescent="0.25">
      <c r="A18" s="769">
        <v>11</v>
      </c>
      <c r="B18" s="53" t="s">
        <v>125</v>
      </c>
      <c r="C18" s="121" t="s">
        <v>126</v>
      </c>
      <c r="D18" s="113">
        <v>2298</v>
      </c>
      <c r="E18" s="114">
        <v>527</v>
      </c>
      <c r="F18" s="119"/>
      <c r="G18" s="116"/>
      <c r="H18" s="120"/>
      <c r="I18" s="116"/>
    </row>
    <row r="19" spans="1:9" x14ac:dyDescent="0.25">
      <c r="A19" s="769">
        <v>12</v>
      </c>
      <c r="B19" s="53" t="s">
        <v>127</v>
      </c>
      <c r="C19" s="121" t="s">
        <v>128</v>
      </c>
      <c r="D19" s="113">
        <v>4651</v>
      </c>
      <c r="E19" s="114">
        <v>769</v>
      </c>
      <c r="F19" s="119"/>
      <c r="G19" s="116"/>
      <c r="H19" s="120"/>
      <c r="I19" s="116"/>
    </row>
    <row r="20" spans="1:9" ht="12" customHeight="1" x14ac:dyDescent="0.25">
      <c r="A20" s="769">
        <v>13</v>
      </c>
      <c r="B20" s="56" t="s">
        <v>129</v>
      </c>
      <c r="C20" s="122" t="s">
        <v>130</v>
      </c>
      <c r="D20" s="113"/>
      <c r="E20" s="114"/>
      <c r="F20" s="119"/>
      <c r="G20" s="116"/>
      <c r="H20" s="120"/>
      <c r="I20" s="116"/>
    </row>
    <row r="21" spans="1:9" x14ac:dyDescent="0.25">
      <c r="A21" s="769">
        <v>15</v>
      </c>
      <c r="B21" s="53" t="s">
        <v>131</v>
      </c>
      <c r="C21" s="121" t="s">
        <v>132</v>
      </c>
      <c r="D21" s="113">
        <v>3242</v>
      </c>
      <c r="E21" s="114">
        <v>387</v>
      </c>
      <c r="F21" s="119"/>
      <c r="G21" s="116"/>
      <c r="H21" s="120"/>
      <c r="I21" s="116"/>
    </row>
    <row r="22" spans="1:9" x14ac:dyDescent="0.25">
      <c r="A22" s="769">
        <v>16</v>
      </c>
      <c r="B22" s="53" t="s">
        <v>133</v>
      </c>
      <c r="C22" s="121" t="s">
        <v>134</v>
      </c>
      <c r="D22" s="113">
        <v>4808</v>
      </c>
      <c r="E22" s="114">
        <v>1022</v>
      </c>
      <c r="F22" s="119">
        <v>684</v>
      </c>
      <c r="G22" s="116">
        <v>5263</v>
      </c>
      <c r="H22" s="120"/>
      <c r="I22" s="116"/>
    </row>
    <row r="23" spans="1:9" x14ac:dyDescent="0.25">
      <c r="A23" s="769">
        <v>17</v>
      </c>
      <c r="B23" s="53" t="s">
        <v>135</v>
      </c>
      <c r="C23" s="121" t="s">
        <v>136</v>
      </c>
      <c r="D23" s="113">
        <v>5869</v>
      </c>
      <c r="E23" s="114">
        <v>527</v>
      </c>
      <c r="F23" s="119">
        <v>360</v>
      </c>
      <c r="G23" s="116">
        <v>2770</v>
      </c>
      <c r="H23" s="120"/>
      <c r="I23" s="116"/>
    </row>
    <row r="24" spans="1:9" x14ac:dyDescent="0.25">
      <c r="A24" s="769">
        <v>18</v>
      </c>
      <c r="B24" s="53" t="s">
        <v>30</v>
      </c>
      <c r="C24" s="121" t="s">
        <v>31</v>
      </c>
      <c r="D24" s="113">
        <v>10615</v>
      </c>
      <c r="E24" s="114">
        <v>4203</v>
      </c>
      <c r="F24" s="119">
        <v>577</v>
      </c>
      <c r="G24" s="116">
        <v>6925</v>
      </c>
      <c r="H24" s="120"/>
      <c r="I24" s="116"/>
    </row>
    <row r="25" spans="1:9" x14ac:dyDescent="0.25">
      <c r="A25" s="769">
        <v>19</v>
      </c>
      <c r="B25" s="44" t="s">
        <v>137</v>
      </c>
      <c r="C25" s="121" t="s">
        <v>138</v>
      </c>
      <c r="D25" s="113">
        <v>1875</v>
      </c>
      <c r="E25" s="114">
        <v>848</v>
      </c>
      <c r="F25" s="119"/>
      <c r="G25" s="116"/>
      <c r="H25" s="120"/>
      <c r="I25" s="116"/>
    </row>
    <row r="26" spans="1:9" x14ac:dyDescent="0.25">
      <c r="A26" s="769">
        <v>20</v>
      </c>
      <c r="B26" s="44" t="s">
        <v>139</v>
      </c>
      <c r="C26" s="121" t="s">
        <v>140</v>
      </c>
      <c r="D26" s="113">
        <v>1579</v>
      </c>
      <c r="E26" s="114">
        <v>568</v>
      </c>
      <c r="F26" s="119"/>
      <c r="G26" s="116"/>
      <c r="H26" s="120"/>
      <c r="I26" s="116"/>
    </row>
    <row r="27" spans="1:9" x14ac:dyDescent="0.25">
      <c r="A27" s="769">
        <v>21</v>
      </c>
      <c r="B27" s="44" t="s">
        <v>84</v>
      </c>
      <c r="C27" s="121" t="s">
        <v>85</v>
      </c>
      <c r="D27" s="113">
        <v>7505</v>
      </c>
      <c r="E27" s="114">
        <v>920</v>
      </c>
      <c r="F27" s="119">
        <v>462</v>
      </c>
      <c r="G27" s="116">
        <v>5540</v>
      </c>
      <c r="H27" s="120"/>
      <c r="I27" s="116"/>
    </row>
    <row r="28" spans="1:9" x14ac:dyDescent="0.25">
      <c r="A28" s="769">
        <v>22</v>
      </c>
      <c r="B28" s="44" t="s">
        <v>141</v>
      </c>
      <c r="C28" s="121" t="s">
        <v>142</v>
      </c>
      <c r="D28" s="113">
        <v>6175</v>
      </c>
      <c r="E28" s="114">
        <v>543</v>
      </c>
      <c r="F28" s="119">
        <v>1154</v>
      </c>
      <c r="G28" s="116">
        <v>13850</v>
      </c>
      <c r="H28" s="120"/>
      <c r="I28" s="116"/>
    </row>
    <row r="29" spans="1:9" x14ac:dyDescent="0.25">
      <c r="A29" s="769">
        <v>23</v>
      </c>
      <c r="B29" s="53" t="s">
        <v>143</v>
      </c>
      <c r="C29" s="121" t="s">
        <v>144</v>
      </c>
      <c r="D29" s="113"/>
      <c r="E29" s="114"/>
      <c r="F29" s="119"/>
      <c r="G29" s="116"/>
      <c r="H29" s="120"/>
      <c r="I29" s="116"/>
    </row>
    <row r="30" spans="1:9" x14ac:dyDescent="0.25">
      <c r="A30" s="769">
        <v>24</v>
      </c>
      <c r="B30" s="53" t="s">
        <v>145</v>
      </c>
      <c r="C30" s="121" t="s">
        <v>146</v>
      </c>
      <c r="D30" s="113"/>
      <c r="E30" s="114"/>
      <c r="F30" s="119"/>
      <c r="G30" s="116"/>
      <c r="H30" s="120"/>
      <c r="I30" s="116"/>
    </row>
    <row r="31" spans="1:9" ht="25.5" x14ac:dyDescent="0.25">
      <c r="A31" s="769">
        <v>25</v>
      </c>
      <c r="B31" s="53" t="s">
        <v>147</v>
      </c>
      <c r="C31" s="121" t="s">
        <v>148</v>
      </c>
      <c r="D31" s="113"/>
      <c r="E31" s="114"/>
      <c r="F31" s="119"/>
      <c r="G31" s="116"/>
      <c r="H31" s="120"/>
      <c r="I31" s="116"/>
    </row>
    <row r="32" spans="1:9" x14ac:dyDescent="0.25">
      <c r="A32" s="769">
        <v>26</v>
      </c>
      <c r="B32" s="44" t="s">
        <v>149</v>
      </c>
      <c r="C32" s="121" t="s">
        <v>150</v>
      </c>
      <c r="D32" s="113">
        <v>5167</v>
      </c>
      <c r="E32" s="114">
        <v>1310</v>
      </c>
      <c r="F32" s="119"/>
      <c r="G32" s="116"/>
      <c r="H32" s="120"/>
      <c r="I32" s="116"/>
    </row>
    <row r="33" spans="1:9" x14ac:dyDescent="0.25">
      <c r="A33" s="769">
        <v>27</v>
      </c>
      <c r="B33" s="53" t="s">
        <v>151</v>
      </c>
      <c r="C33" s="121" t="s">
        <v>152</v>
      </c>
      <c r="D33" s="113"/>
      <c r="E33" s="114"/>
      <c r="F33" s="119"/>
      <c r="G33" s="116"/>
      <c r="H33" s="120"/>
      <c r="I33" s="116"/>
    </row>
    <row r="34" spans="1:9" x14ac:dyDescent="0.25">
      <c r="A34" s="769">
        <v>28</v>
      </c>
      <c r="B34" s="44" t="s">
        <v>153</v>
      </c>
      <c r="C34" s="121" t="s">
        <v>154</v>
      </c>
      <c r="D34" s="113"/>
      <c r="E34" s="114"/>
      <c r="F34" s="119"/>
      <c r="G34" s="116"/>
      <c r="H34" s="120"/>
      <c r="I34" s="116"/>
    </row>
    <row r="35" spans="1:9" ht="25.5" customHeight="1" x14ac:dyDescent="0.25">
      <c r="A35" s="769">
        <v>29</v>
      </c>
      <c r="B35" s="44" t="s">
        <v>155</v>
      </c>
      <c r="C35" s="184" t="s">
        <v>156</v>
      </c>
      <c r="D35" s="113"/>
      <c r="E35" s="114"/>
      <c r="F35" s="119"/>
      <c r="G35" s="116"/>
      <c r="H35" s="120"/>
      <c r="I35" s="116"/>
    </row>
    <row r="36" spans="1:9" x14ac:dyDescent="0.25">
      <c r="A36" s="769">
        <v>30</v>
      </c>
      <c r="B36" s="53" t="s">
        <v>157</v>
      </c>
      <c r="C36" s="121" t="s">
        <v>158</v>
      </c>
      <c r="D36" s="113">
        <v>8976</v>
      </c>
      <c r="E36" s="114">
        <v>2631</v>
      </c>
      <c r="F36" s="119">
        <v>594</v>
      </c>
      <c r="G36" s="116">
        <v>8310</v>
      </c>
      <c r="H36" s="120"/>
      <c r="I36" s="116"/>
    </row>
    <row r="37" spans="1:9" x14ac:dyDescent="0.25">
      <c r="A37" s="769">
        <v>31</v>
      </c>
      <c r="B37" s="44" t="s">
        <v>46</v>
      </c>
      <c r="C37" s="121" t="s">
        <v>47</v>
      </c>
      <c r="D37" s="113">
        <v>15975</v>
      </c>
      <c r="E37" s="114">
        <v>1894</v>
      </c>
      <c r="F37" s="119">
        <v>1241</v>
      </c>
      <c r="G37" s="116">
        <v>17728</v>
      </c>
      <c r="H37" s="120">
        <v>233</v>
      </c>
      <c r="I37" s="116">
        <v>2790</v>
      </c>
    </row>
    <row r="38" spans="1:9" x14ac:dyDescent="0.25">
      <c r="A38" s="769">
        <v>32</v>
      </c>
      <c r="B38" s="55" t="s">
        <v>159</v>
      </c>
      <c r="C38" s="121" t="s">
        <v>160</v>
      </c>
      <c r="D38" s="113">
        <v>2591</v>
      </c>
      <c r="E38" s="114">
        <v>659</v>
      </c>
      <c r="F38" s="119">
        <v>504</v>
      </c>
      <c r="G38" s="116">
        <v>3878</v>
      </c>
      <c r="H38" s="120"/>
      <c r="I38" s="116"/>
    </row>
    <row r="39" spans="1:9" x14ac:dyDescent="0.25">
      <c r="A39" s="769">
        <v>33</v>
      </c>
      <c r="B39" s="44" t="s">
        <v>58</v>
      </c>
      <c r="C39" s="121" t="s">
        <v>59</v>
      </c>
      <c r="D39" s="113">
        <v>9094</v>
      </c>
      <c r="E39" s="114">
        <v>966</v>
      </c>
      <c r="F39" s="119">
        <v>577</v>
      </c>
      <c r="G39" s="116">
        <v>6925</v>
      </c>
      <c r="H39" s="120">
        <v>155</v>
      </c>
      <c r="I39" s="116">
        <v>1860</v>
      </c>
    </row>
    <row r="40" spans="1:9" x14ac:dyDescent="0.25">
      <c r="A40" s="769">
        <v>34</v>
      </c>
      <c r="B40" s="44" t="s">
        <v>161</v>
      </c>
      <c r="C40" s="121" t="s">
        <v>162</v>
      </c>
      <c r="D40" s="113">
        <v>3256</v>
      </c>
      <c r="E40" s="114">
        <v>1313</v>
      </c>
      <c r="F40" s="119">
        <v>324</v>
      </c>
      <c r="G40" s="116">
        <v>2493</v>
      </c>
      <c r="H40" s="120"/>
      <c r="I40" s="116"/>
    </row>
    <row r="41" spans="1:9" x14ac:dyDescent="0.25">
      <c r="A41" s="769">
        <v>35</v>
      </c>
      <c r="B41" s="53" t="s">
        <v>82</v>
      </c>
      <c r="C41" s="121" t="s">
        <v>83</v>
      </c>
      <c r="D41" s="113">
        <v>8738</v>
      </c>
      <c r="E41" s="114">
        <v>3177</v>
      </c>
      <c r="F41" s="119">
        <v>693</v>
      </c>
      <c r="G41" s="116">
        <v>8310</v>
      </c>
      <c r="H41" s="120"/>
      <c r="I41" s="116"/>
    </row>
    <row r="42" spans="1:9" x14ac:dyDescent="0.25">
      <c r="A42" s="769">
        <v>36</v>
      </c>
      <c r="B42" s="44" t="s">
        <v>163</v>
      </c>
      <c r="C42" s="121" t="s">
        <v>164</v>
      </c>
      <c r="D42" s="113">
        <v>2912</v>
      </c>
      <c r="E42" s="114">
        <v>705</v>
      </c>
      <c r="F42" s="119"/>
      <c r="G42" s="116"/>
      <c r="H42" s="120"/>
      <c r="I42" s="116"/>
    </row>
    <row r="43" spans="1:9" x14ac:dyDescent="0.25">
      <c r="A43" s="769">
        <v>37</v>
      </c>
      <c r="B43" s="44" t="s">
        <v>165</v>
      </c>
      <c r="C43" s="121" t="s">
        <v>166</v>
      </c>
      <c r="D43" s="113">
        <v>1816</v>
      </c>
      <c r="E43" s="114">
        <v>387</v>
      </c>
      <c r="F43" s="119"/>
      <c r="G43" s="116"/>
      <c r="H43" s="120"/>
      <c r="I43" s="116"/>
    </row>
    <row r="44" spans="1:9" x14ac:dyDescent="0.25">
      <c r="A44" s="769">
        <v>38</v>
      </c>
      <c r="B44" s="57" t="s">
        <v>86</v>
      </c>
      <c r="C44" s="123" t="s">
        <v>87</v>
      </c>
      <c r="D44" s="113">
        <v>3300</v>
      </c>
      <c r="E44" s="114">
        <v>917</v>
      </c>
      <c r="F44" s="119"/>
      <c r="G44" s="116"/>
      <c r="H44" s="120"/>
      <c r="I44" s="116"/>
    </row>
    <row r="45" spans="1:9" x14ac:dyDescent="0.25">
      <c r="A45" s="769">
        <v>39</v>
      </c>
      <c r="B45" s="44" t="s">
        <v>167</v>
      </c>
      <c r="C45" s="121" t="s">
        <v>168</v>
      </c>
      <c r="D45" s="113">
        <v>1712</v>
      </c>
      <c r="E45" s="114">
        <v>595</v>
      </c>
      <c r="F45" s="119"/>
      <c r="G45" s="116"/>
      <c r="H45" s="120"/>
      <c r="I45" s="116"/>
    </row>
    <row r="46" spans="1:9" x14ac:dyDescent="0.25">
      <c r="A46" s="769">
        <v>40</v>
      </c>
      <c r="B46" s="55" t="s">
        <v>169</v>
      </c>
      <c r="C46" s="121" t="s">
        <v>170</v>
      </c>
      <c r="D46" s="113"/>
      <c r="E46" s="114"/>
      <c r="F46" s="119"/>
      <c r="G46" s="116"/>
      <c r="H46" s="120"/>
      <c r="I46" s="116"/>
    </row>
    <row r="47" spans="1:9" x14ac:dyDescent="0.25">
      <c r="A47" s="769">
        <v>41</v>
      </c>
      <c r="B47" s="53" t="s">
        <v>171</v>
      </c>
      <c r="C47" s="121" t="s">
        <v>172</v>
      </c>
      <c r="D47" s="113">
        <v>12612</v>
      </c>
      <c r="E47" s="114">
        <v>2793</v>
      </c>
      <c r="F47" s="119">
        <v>577</v>
      </c>
      <c r="G47" s="116">
        <v>6925</v>
      </c>
      <c r="H47" s="120"/>
      <c r="I47" s="116"/>
    </row>
    <row r="48" spans="1:9" x14ac:dyDescent="0.25">
      <c r="A48" s="769">
        <v>42</v>
      </c>
      <c r="B48" s="44" t="s">
        <v>78</v>
      </c>
      <c r="C48" s="121" t="s">
        <v>79</v>
      </c>
      <c r="D48" s="113">
        <v>2713</v>
      </c>
      <c r="E48" s="114">
        <v>769</v>
      </c>
      <c r="F48" s="119"/>
      <c r="G48" s="116"/>
      <c r="H48" s="120"/>
      <c r="I48" s="116"/>
    </row>
    <row r="49" spans="1:9" x14ac:dyDescent="0.25">
      <c r="A49" s="769">
        <v>43</v>
      </c>
      <c r="B49" s="53" t="s">
        <v>173</v>
      </c>
      <c r="C49" s="121" t="s">
        <v>174</v>
      </c>
      <c r="D49" s="113">
        <v>10396</v>
      </c>
      <c r="E49" s="114">
        <v>4100</v>
      </c>
      <c r="F49" s="119">
        <v>808</v>
      </c>
      <c r="G49" s="116">
        <v>9695</v>
      </c>
      <c r="H49" s="120"/>
      <c r="I49" s="116"/>
    </row>
    <row r="50" spans="1:9" x14ac:dyDescent="0.25">
      <c r="A50" s="769">
        <v>44</v>
      </c>
      <c r="B50" s="44" t="s">
        <v>175</v>
      </c>
      <c r="C50" s="121" t="s">
        <v>176</v>
      </c>
      <c r="D50" s="113">
        <v>2317</v>
      </c>
      <c r="E50" s="114">
        <v>568</v>
      </c>
      <c r="F50" s="119"/>
      <c r="G50" s="116"/>
      <c r="H50" s="120"/>
      <c r="I50" s="116"/>
    </row>
    <row r="51" spans="1:9" x14ac:dyDescent="0.25">
      <c r="A51" s="769">
        <v>45</v>
      </c>
      <c r="B51" s="44" t="s">
        <v>42</v>
      </c>
      <c r="C51" s="121" t="s">
        <v>43</v>
      </c>
      <c r="D51" s="113">
        <v>3330</v>
      </c>
      <c r="E51" s="114">
        <v>624</v>
      </c>
      <c r="F51" s="119"/>
      <c r="G51" s="116"/>
      <c r="H51" s="120"/>
      <c r="I51" s="116"/>
    </row>
    <row r="52" spans="1:9" x14ac:dyDescent="0.25">
      <c r="A52" s="769">
        <v>46</v>
      </c>
      <c r="B52" s="53" t="s">
        <v>177</v>
      </c>
      <c r="C52" s="121" t="s">
        <v>178</v>
      </c>
      <c r="D52" s="113">
        <v>3926</v>
      </c>
      <c r="E52" s="114">
        <v>2144</v>
      </c>
      <c r="F52" s="119">
        <v>863</v>
      </c>
      <c r="G52" s="116">
        <v>6648</v>
      </c>
      <c r="H52" s="120"/>
      <c r="I52" s="116"/>
    </row>
    <row r="53" spans="1:9" x14ac:dyDescent="0.25">
      <c r="A53" s="769">
        <v>47</v>
      </c>
      <c r="B53" s="53" t="s">
        <v>179</v>
      </c>
      <c r="C53" s="121" t="s">
        <v>180</v>
      </c>
      <c r="D53" s="113">
        <v>1593</v>
      </c>
      <c r="E53" s="114">
        <v>361</v>
      </c>
      <c r="F53" s="119"/>
      <c r="G53" s="116"/>
      <c r="H53" s="120"/>
      <c r="I53" s="116"/>
    </row>
    <row r="54" spans="1:9" x14ac:dyDescent="0.25">
      <c r="A54" s="769">
        <v>48</v>
      </c>
      <c r="B54" s="44" t="s">
        <v>181</v>
      </c>
      <c r="C54" s="121" t="s">
        <v>182</v>
      </c>
      <c r="D54" s="113">
        <v>2559</v>
      </c>
      <c r="E54" s="114">
        <v>541</v>
      </c>
      <c r="F54" s="119"/>
      <c r="G54" s="116"/>
      <c r="H54" s="120"/>
      <c r="I54" s="116"/>
    </row>
    <row r="55" spans="1:9" x14ac:dyDescent="0.25">
      <c r="A55" s="769">
        <v>49</v>
      </c>
      <c r="B55" s="53" t="s">
        <v>183</v>
      </c>
      <c r="C55" s="121" t="s">
        <v>184</v>
      </c>
      <c r="D55" s="113">
        <v>3910</v>
      </c>
      <c r="E55" s="114">
        <v>920</v>
      </c>
      <c r="F55" s="119"/>
      <c r="G55" s="116"/>
      <c r="H55" s="120"/>
      <c r="I55" s="116"/>
    </row>
    <row r="56" spans="1:9" x14ac:dyDescent="0.25">
      <c r="A56" s="769">
        <v>50</v>
      </c>
      <c r="B56" s="44" t="s">
        <v>185</v>
      </c>
      <c r="C56" s="121" t="s">
        <v>186</v>
      </c>
      <c r="D56" s="113">
        <v>14268</v>
      </c>
      <c r="E56" s="114">
        <v>5954</v>
      </c>
      <c r="F56" s="119">
        <v>923</v>
      </c>
      <c r="G56" s="116">
        <v>11080</v>
      </c>
      <c r="H56" s="120">
        <v>233</v>
      </c>
      <c r="I56" s="116">
        <v>2790</v>
      </c>
    </row>
    <row r="57" spans="1:9" x14ac:dyDescent="0.25">
      <c r="A57" s="769">
        <v>51</v>
      </c>
      <c r="B57" s="53" t="s">
        <v>187</v>
      </c>
      <c r="C57" s="121" t="s">
        <v>188</v>
      </c>
      <c r="D57" s="113">
        <v>2061</v>
      </c>
      <c r="E57" s="114">
        <v>387</v>
      </c>
      <c r="F57" s="119"/>
      <c r="G57" s="116"/>
      <c r="H57" s="120"/>
      <c r="I57" s="116"/>
    </row>
    <row r="58" spans="1:9" x14ac:dyDescent="0.25">
      <c r="A58" s="769">
        <v>53</v>
      </c>
      <c r="B58" s="53" t="s">
        <v>189</v>
      </c>
      <c r="C58" s="121" t="s">
        <v>190</v>
      </c>
      <c r="D58" s="113"/>
      <c r="E58" s="114"/>
      <c r="F58" s="119"/>
      <c r="G58" s="116"/>
      <c r="H58" s="120"/>
      <c r="I58" s="116"/>
    </row>
    <row r="59" spans="1:9" ht="17.25" customHeight="1" x14ac:dyDescent="0.25">
      <c r="A59" s="769">
        <v>54</v>
      </c>
      <c r="B59" s="768" t="s">
        <v>191</v>
      </c>
      <c r="C59" s="122" t="s">
        <v>192</v>
      </c>
      <c r="D59" s="113"/>
      <c r="E59" s="114"/>
      <c r="F59" s="119"/>
      <c r="G59" s="116"/>
      <c r="H59" s="120"/>
      <c r="I59" s="116"/>
    </row>
    <row r="60" spans="1:9" ht="17.25" customHeight="1" x14ac:dyDescent="0.25">
      <c r="A60" s="769">
        <v>55</v>
      </c>
      <c r="B60" s="53" t="s">
        <v>22</v>
      </c>
      <c r="C60" s="121" t="s">
        <v>23</v>
      </c>
      <c r="D60" s="113"/>
      <c r="E60" s="114"/>
      <c r="F60" s="119"/>
      <c r="G60" s="116"/>
      <c r="H60" s="120"/>
      <c r="I60" s="116"/>
    </row>
    <row r="61" spans="1:9" ht="17.25" customHeight="1" x14ac:dyDescent="0.25">
      <c r="A61" s="769">
        <v>56</v>
      </c>
      <c r="B61" s="53" t="s">
        <v>24</v>
      </c>
      <c r="C61" s="121" t="s">
        <v>25</v>
      </c>
      <c r="D61" s="113"/>
      <c r="E61" s="114"/>
      <c r="F61" s="119"/>
      <c r="G61" s="116"/>
      <c r="H61" s="120"/>
      <c r="I61" s="116"/>
    </row>
    <row r="62" spans="1:9" ht="17.25" customHeight="1" x14ac:dyDescent="0.25">
      <c r="A62" s="769">
        <v>57</v>
      </c>
      <c r="B62" s="53" t="s">
        <v>193</v>
      </c>
      <c r="C62" s="121" t="s">
        <v>194</v>
      </c>
      <c r="D62" s="113"/>
      <c r="E62" s="114"/>
      <c r="F62" s="119"/>
      <c r="G62" s="116"/>
      <c r="H62" s="120"/>
      <c r="I62" s="116"/>
    </row>
    <row r="63" spans="1:9" ht="17.25" customHeight="1" x14ac:dyDescent="0.25">
      <c r="A63" s="769">
        <v>58</v>
      </c>
      <c r="B63" s="44" t="s">
        <v>26</v>
      </c>
      <c r="C63" s="121" t="s">
        <v>27</v>
      </c>
      <c r="D63" s="113"/>
      <c r="E63" s="114"/>
      <c r="F63" s="119"/>
      <c r="G63" s="116"/>
      <c r="H63" s="120"/>
      <c r="I63" s="116"/>
    </row>
    <row r="64" spans="1:9" ht="17.25" customHeight="1" x14ac:dyDescent="0.25">
      <c r="A64" s="769">
        <v>59</v>
      </c>
      <c r="B64" s="55" t="s">
        <v>28</v>
      </c>
      <c r="C64" s="121" t="s">
        <v>29</v>
      </c>
      <c r="D64" s="113"/>
      <c r="E64" s="114"/>
      <c r="F64" s="119"/>
      <c r="G64" s="116"/>
      <c r="H64" s="120"/>
      <c r="I64" s="116"/>
    </row>
    <row r="65" spans="1:9" ht="29.25" customHeight="1" x14ac:dyDescent="0.25">
      <c r="A65" s="769">
        <v>60</v>
      </c>
      <c r="B65" s="44" t="s">
        <v>196</v>
      </c>
      <c r="C65" s="121" t="s">
        <v>197</v>
      </c>
      <c r="D65" s="113"/>
      <c r="E65" s="114"/>
      <c r="F65" s="119"/>
      <c r="G65" s="116"/>
      <c r="H65" s="120"/>
      <c r="I65" s="116"/>
    </row>
    <row r="66" spans="1:9" ht="29.25" customHeight="1" x14ac:dyDescent="0.25">
      <c r="A66" s="769">
        <v>61</v>
      </c>
      <c r="B66" s="53" t="s">
        <v>198</v>
      </c>
      <c r="C66" s="121" t="s">
        <v>199</v>
      </c>
      <c r="D66" s="113"/>
      <c r="E66" s="114"/>
      <c r="F66" s="119"/>
      <c r="G66" s="116"/>
      <c r="H66" s="120"/>
      <c r="I66" s="116"/>
    </row>
    <row r="67" spans="1:9" x14ac:dyDescent="0.25">
      <c r="A67" s="769">
        <v>62</v>
      </c>
      <c r="B67" s="44" t="s">
        <v>62</v>
      </c>
      <c r="C67" s="121" t="s">
        <v>200</v>
      </c>
      <c r="D67" s="113"/>
      <c r="E67" s="114"/>
      <c r="F67" s="119"/>
      <c r="G67" s="116"/>
      <c r="H67" s="120"/>
      <c r="I67" s="116"/>
    </row>
    <row r="68" spans="1:9" x14ac:dyDescent="0.25">
      <c r="A68" s="769">
        <v>63</v>
      </c>
      <c r="B68" s="44" t="s">
        <v>64</v>
      </c>
      <c r="C68" s="121" t="s">
        <v>201</v>
      </c>
      <c r="D68" s="113"/>
      <c r="E68" s="114"/>
      <c r="F68" s="119"/>
      <c r="G68" s="116"/>
      <c r="H68" s="120"/>
      <c r="I68" s="116"/>
    </row>
    <row r="69" spans="1:9" x14ac:dyDescent="0.25">
      <c r="A69" s="769">
        <v>64</v>
      </c>
      <c r="B69" s="44" t="s">
        <v>66</v>
      </c>
      <c r="C69" s="121" t="s">
        <v>202</v>
      </c>
      <c r="D69" s="113"/>
      <c r="E69" s="114"/>
      <c r="F69" s="119"/>
      <c r="G69" s="116"/>
      <c r="H69" s="120"/>
      <c r="I69" s="116"/>
    </row>
    <row r="70" spans="1:9" ht="25.5" x14ac:dyDescent="0.25">
      <c r="A70" s="769">
        <v>65</v>
      </c>
      <c r="B70" s="44" t="s">
        <v>203</v>
      </c>
      <c r="C70" s="121" t="s">
        <v>204</v>
      </c>
      <c r="D70" s="113"/>
      <c r="E70" s="114"/>
      <c r="F70" s="119"/>
      <c r="G70" s="116"/>
      <c r="H70" s="120"/>
      <c r="I70" s="116"/>
    </row>
    <row r="71" spans="1:9" ht="25.5" x14ac:dyDescent="0.25">
      <c r="A71" s="769">
        <v>66</v>
      </c>
      <c r="B71" s="44" t="s">
        <v>205</v>
      </c>
      <c r="C71" s="121" t="s">
        <v>206</v>
      </c>
      <c r="D71" s="113"/>
      <c r="E71" s="114"/>
      <c r="F71" s="119"/>
      <c r="G71" s="116"/>
      <c r="H71" s="120"/>
      <c r="I71" s="116"/>
    </row>
    <row r="72" spans="1:9" ht="25.5" x14ac:dyDescent="0.25">
      <c r="A72" s="769">
        <v>67</v>
      </c>
      <c r="B72" s="44" t="s">
        <v>207</v>
      </c>
      <c r="C72" s="121" t="s">
        <v>208</v>
      </c>
      <c r="D72" s="113"/>
      <c r="E72" s="114"/>
      <c r="F72" s="119"/>
      <c r="G72" s="116"/>
      <c r="H72" s="120"/>
      <c r="I72" s="116"/>
    </row>
    <row r="73" spans="1:9" ht="25.5" x14ac:dyDescent="0.25">
      <c r="A73" s="769">
        <v>68</v>
      </c>
      <c r="B73" s="44" t="s">
        <v>209</v>
      </c>
      <c r="C73" s="121" t="s">
        <v>210</v>
      </c>
      <c r="D73" s="113"/>
      <c r="E73" s="114"/>
      <c r="F73" s="119"/>
      <c r="G73" s="116"/>
      <c r="H73" s="120"/>
      <c r="I73" s="116"/>
    </row>
    <row r="74" spans="1:9" ht="25.5" x14ac:dyDescent="0.25">
      <c r="A74" s="769">
        <v>69</v>
      </c>
      <c r="B74" s="53" t="s">
        <v>211</v>
      </c>
      <c r="C74" s="121" t="s">
        <v>212</v>
      </c>
      <c r="D74" s="113"/>
      <c r="E74" s="114"/>
      <c r="F74" s="119"/>
      <c r="G74" s="116"/>
      <c r="H74" s="120"/>
      <c r="I74" s="116"/>
    </row>
    <row r="75" spans="1:9" ht="25.5" x14ac:dyDescent="0.25">
      <c r="A75" s="769">
        <v>70</v>
      </c>
      <c r="B75" s="44" t="s">
        <v>213</v>
      </c>
      <c r="C75" s="121" t="s">
        <v>214</v>
      </c>
      <c r="D75" s="113"/>
      <c r="E75" s="114"/>
      <c r="F75" s="119"/>
      <c r="G75" s="116"/>
      <c r="H75" s="120"/>
      <c r="I75" s="116"/>
    </row>
    <row r="76" spans="1:9" ht="25.5" x14ac:dyDescent="0.25">
      <c r="A76" s="769">
        <v>71</v>
      </c>
      <c r="B76" s="53" t="s">
        <v>215</v>
      </c>
      <c r="C76" s="121" t="s">
        <v>216</v>
      </c>
      <c r="D76" s="113"/>
      <c r="E76" s="114"/>
      <c r="F76" s="119"/>
      <c r="G76" s="116"/>
      <c r="H76" s="120"/>
      <c r="I76" s="116"/>
    </row>
    <row r="77" spans="1:9" x14ac:dyDescent="0.25">
      <c r="A77" s="769">
        <v>72</v>
      </c>
      <c r="B77" s="44" t="s">
        <v>217</v>
      </c>
      <c r="C77" s="121" t="s">
        <v>218</v>
      </c>
      <c r="D77" s="113"/>
      <c r="E77" s="114"/>
      <c r="F77" s="119"/>
      <c r="G77" s="116"/>
      <c r="H77" s="120"/>
      <c r="I77" s="116"/>
    </row>
    <row r="78" spans="1:9" x14ac:dyDescent="0.25">
      <c r="A78" s="769">
        <v>73</v>
      </c>
      <c r="B78" s="53" t="s">
        <v>50</v>
      </c>
      <c r="C78" s="121" t="s">
        <v>219</v>
      </c>
      <c r="D78" s="113"/>
      <c r="E78" s="114"/>
      <c r="F78" s="119"/>
      <c r="G78" s="116"/>
      <c r="H78" s="120"/>
      <c r="I78" s="116"/>
    </row>
    <row r="79" spans="1:9" x14ac:dyDescent="0.25">
      <c r="A79" s="769">
        <v>74</v>
      </c>
      <c r="B79" s="53" t="s">
        <v>52</v>
      </c>
      <c r="C79" s="121" t="s">
        <v>220</v>
      </c>
      <c r="D79" s="113"/>
      <c r="E79" s="114"/>
      <c r="F79" s="119"/>
      <c r="G79" s="116"/>
      <c r="H79" s="120"/>
      <c r="I79" s="116"/>
    </row>
    <row r="80" spans="1:9" x14ac:dyDescent="0.25">
      <c r="A80" s="769">
        <v>75</v>
      </c>
      <c r="B80" s="44" t="s">
        <v>44</v>
      </c>
      <c r="C80" s="121" t="s">
        <v>221</v>
      </c>
      <c r="D80" s="113"/>
      <c r="E80" s="114"/>
      <c r="F80" s="119"/>
      <c r="G80" s="116"/>
      <c r="H80" s="120"/>
      <c r="I80" s="116"/>
    </row>
    <row r="81" spans="1:9" x14ac:dyDescent="0.25">
      <c r="A81" s="769">
        <v>76</v>
      </c>
      <c r="B81" s="44" t="s">
        <v>54</v>
      </c>
      <c r="C81" s="121" t="s">
        <v>222</v>
      </c>
      <c r="D81" s="113"/>
      <c r="E81" s="114"/>
      <c r="F81" s="119"/>
      <c r="G81" s="116"/>
      <c r="H81" s="120"/>
      <c r="I81" s="116"/>
    </row>
    <row r="82" spans="1:9" x14ac:dyDescent="0.25">
      <c r="A82" s="769">
        <v>77</v>
      </c>
      <c r="B82" s="44" t="s">
        <v>36</v>
      </c>
      <c r="C82" s="121" t="s">
        <v>37</v>
      </c>
      <c r="D82" s="113"/>
      <c r="E82" s="114"/>
      <c r="F82" s="119"/>
      <c r="G82" s="116"/>
      <c r="H82" s="120"/>
      <c r="I82" s="116"/>
    </row>
    <row r="83" spans="1:9" x14ac:dyDescent="0.25">
      <c r="A83" s="769">
        <v>78</v>
      </c>
      <c r="B83" s="44" t="s">
        <v>48</v>
      </c>
      <c r="C83" s="121" t="s">
        <v>223</v>
      </c>
      <c r="D83" s="113"/>
      <c r="E83" s="114"/>
      <c r="F83" s="119"/>
      <c r="G83" s="116"/>
      <c r="H83" s="120"/>
      <c r="I83" s="116"/>
    </row>
    <row r="84" spans="1:9" x14ac:dyDescent="0.25">
      <c r="A84" s="769">
        <v>79</v>
      </c>
      <c r="B84" s="44" t="s">
        <v>224</v>
      </c>
      <c r="C84" s="177" t="s">
        <v>225</v>
      </c>
      <c r="D84" s="113"/>
      <c r="E84" s="114"/>
      <c r="F84" s="119"/>
      <c r="G84" s="116"/>
      <c r="H84" s="120"/>
      <c r="I84" s="116"/>
    </row>
    <row r="85" spans="1:9" x14ac:dyDescent="0.25">
      <c r="A85" s="769">
        <v>80</v>
      </c>
      <c r="B85" s="59" t="s">
        <v>226</v>
      </c>
      <c r="C85" s="177" t="s">
        <v>227</v>
      </c>
      <c r="D85" s="113"/>
      <c r="E85" s="114"/>
      <c r="F85" s="119"/>
      <c r="G85" s="116"/>
      <c r="H85" s="120"/>
      <c r="I85" s="116"/>
    </row>
    <row r="86" spans="1:9" ht="25.5" x14ac:dyDescent="0.25">
      <c r="A86" s="769">
        <v>81</v>
      </c>
      <c r="B86" s="1222" t="s">
        <v>228</v>
      </c>
      <c r="C86" s="178" t="s">
        <v>229</v>
      </c>
      <c r="D86" s="113"/>
      <c r="E86" s="114"/>
      <c r="F86" s="119"/>
      <c r="G86" s="116"/>
      <c r="H86" s="120"/>
      <c r="I86" s="116"/>
    </row>
    <row r="87" spans="1:9" ht="38.25" x14ac:dyDescent="0.25">
      <c r="A87" s="769">
        <v>82</v>
      </c>
      <c r="B87" s="1222"/>
      <c r="C87" s="177" t="s">
        <v>230</v>
      </c>
      <c r="D87" s="113"/>
      <c r="E87" s="114"/>
      <c r="F87" s="119"/>
      <c r="G87" s="116"/>
      <c r="H87" s="120"/>
      <c r="I87" s="116"/>
    </row>
    <row r="88" spans="1:9" ht="25.5" x14ac:dyDescent="0.25">
      <c r="A88" s="1199">
        <v>83</v>
      </c>
      <c r="B88" s="1222"/>
      <c r="C88" s="177" t="s">
        <v>231</v>
      </c>
      <c r="D88" s="113"/>
      <c r="E88" s="114"/>
      <c r="F88" s="119"/>
      <c r="G88" s="116"/>
      <c r="H88" s="120"/>
      <c r="I88" s="116"/>
    </row>
    <row r="89" spans="1:9" ht="38.25" x14ac:dyDescent="0.25">
      <c r="A89" s="1199"/>
      <c r="B89" s="1222"/>
      <c r="C89" s="185" t="s">
        <v>232</v>
      </c>
      <c r="D89" s="113"/>
      <c r="E89" s="114"/>
      <c r="F89" s="119"/>
      <c r="G89" s="116"/>
      <c r="H89" s="120"/>
      <c r="I89" s="116"/>
    </row>
    <row r="90" spans="1:9" ht="25.5" x14ac:dyDescent="0.25">
      <c r="A90" s="1199"/>
      <c r="B90" s="53" t="s">
        <v>233</v>
      </c>
      <c r="C90" s="121" t="s">
        <v>234</v>
      </c>
      <c r="D90" s="113"/>
      <c r="E90" s="114"/>
      <c r="F90" s="119"/>
      <c r="G90" s="116"/>
      <c r="H90" s="120"/>
      <c r="I90" s="116"/>
    </row>
    <row r="91" spans="1:9" x14ac:dyDescent="0.25">
      <c r="A91" s="1199"/>
      <c r="B91" s="44" t="s">
        <v>235</v>
      </c>
      <c r="C91" s="121" t="s">
        <v>236</v>
      </c>
      <c r="D91" s="113"/>
      <c r="E91" s="114"/>
      <c r="F91" s="119"/>
      <c r="G91" s="116"/>
      <c r="H91" s="120"/>
      <c r="I91" s="116"/>
    </row>
    <row r="92" spans="1:9" x14ac:dyDescent="0.25">
      <c r="A92" s="769">
        <v>84</v>
      </c>
      <c r="B92" s="53" t="s">
        <v>74</v>
      </c>
      <c r="C92" s="121" t="s">
        <v>237</v>
      </c>
      <c r="D92" s="113"/>
      <c r="E92" s="114"/>
      <c r="F92" s="119"/>
      <c r="G92" s="116"/>
      <c r="H92" s="120"/>
      <c r="I92" s="116"/>
    </row>
    <row r="93" spans="1:9" x14ac:dyDescent="0.25">
      <c r="A93" s="769">
        <v>85</v>
      </c>
      <c r="B93" s="55" t="s">
        <v>38</v>
      </c>
      <c r="C93" s="121" t="s">
        <v>39</v>
      </c>
      <c r="D93" s="113">
        <v>1827</v>
      </c>
      <c r="E93" s="114">
        <v>535</v>
      </c>
      <c r="F93" s="119"/>
      <c r="G93" s="116"/>
      <c r="H93" s="120"/>
      <c r="I93" s="116"/>
    </row>
    <row r="94" spans="1:9" x14ac:dyDescent="0.25">
      <c r="A94" s="769">
        <v>86</v>
      </c>
      <c r="B94" s="44" t="s">
        <v>40</v>
      </c>
      <c r="C94" s="121" t="s">
        <v>41</v>
      </c>
      <c r="D94" s="113">
        <v>1907</v>
      </c>
      <c r="E94" s="114">
        <v>301</v>
      </c>
      <c r="F94" s="119"/>
      <c r="G94" s="116"/>
      <c r="H94" s="120"/>
      <c r="I94" s="116"/>
    </row>
    <row r="95" spans="1:9" x14ac:dyDescent="0.25">
      <c r="A95" s="769">
        <v>87</v>
      </c>
      <c r="B95" s="44" t="s">
        <v>238</v>
      </c>
      <c r="C95" s="121" t="s">
        <v>239</v>
      </c>
      <c r="D95" s="113">
        <v>5331</v>
      </c>
      <c r="E95" s="114">
        <v>1394</v>
      </c>
      <c r="F95" s="119"/>
      <c r="G95" s="116"/>
      <c r="H95" s="120"/>
      <c r="I95" s="116"/>
    </row>
    <row r="96" spans="1:9" x14ac:dyDescent="0.25">
      <c r="A96" s="769">
        <v>88</v>
      </c>
      <c r="B96" s="55" t="s">
        <v>240</v>
      </c>
      <c r="C96" s="121" t="s">
        <v>241</v>
      </c>
      <c r="D96" s="113">
        <v>2403</v>
      </c>
      <c r="E96" s="114">
        <v>611</v>
      </c>
      <c r="F96" s="119"/>
      <c r="G96" s="116"/>
      <c r="H96" s="120"/>
      <c r="I96" s="116"/>
    </row>
    <row r="97" spans="1:9" x14ac:dyDescent="0.25">
      <c r="A97" s="769">
        <v>89</v>
      </c>
      <c r="B97" s="44" t="s">
        <v>88</v>
      </c>
      <c r="C97" s="121" t="s">
        <v>89</v>
      </c>
      <c r="D97" s="113">
        <v>2790</v>
      </c>
      <c r="E97" s="114">
        <v>1200</v>
      </c>
      <c r="F97" s="119">
        <v>360</v>
      </c>
      <c r="G97" s="116">
        <v>2770</v>
      </c>
      <c r="H97" s="120"/>
      <c r="I97" s="116"/>
    </row>
    <row r="98" spans="1:9" x14ac:dyDescent="0.25">
      <c r="A98" s="769">
        <v>90</v>
      </c>
      <c r="B98" s="55" t="s">
        <v>242</v>
      </c>
      <c r="C98" s="121" t="s">
        <v>243</v>
      </c>
      <c r="D98" s="113">
        <v>7622</v>
      </c>
      <c r="E98" s="114">
        <v>665</v>
      </c>
      <c r="F98" s="119"/>
      <c r="G98" s="116"/>
      <c r="H98" s="120"/>
      <c r="I98" s="116"/>
    </row>
    <row r="99" spans="1:9" x14ac:dyDescent="0.25">
      <c r="A99" s="769">
        <v>91</v>
      </c>
      <c r="B99" s="44" t="s">
        <v>244</v>
      </c>
      <c r="C99" s="121" t="s">
        <v>245</v>
      </c>
      <c r="D99" s="113">
        <v>5638</v>
      </c>
      <c r="E99" s="114">
        <v>799</v>
      </c>
      <c r="F99" s="119"/>
      <c r="G99" s="116"/>
      <c r="H99" s="120"/>
      <c r="I99" s="116"/>
    </row>
    <row r="100" spans="1:9" x14ac:dyDescent="0.25">
      <c r="A100" s="769">
        <v>92</v>
      </c>
      <c r="B100" s="53" t="s">
        <v>246</v>
      </c>
      <c r="C100" s="121" t="s">
        <v>247</v>
      </c>
      <c r="D100" s="113">
        <v>1787</v>
      </c>
      <c r="E100" s="114">
        <v>589</v>
      </c>
      <c r="F100" s="119">
        <v>504</v>
      </c>
      <c r="G100" s="116">
        <v>3878</v>
      </c>
      <c r="H100" s="120"/>
      <c r="I100" s="116"/>
    </row>
    <row r="101" spans="1:9" x14ac:dyDescent="0.25">
      <c r="A101" s="769">
        <v>93</v>
      </c>
      <c r="B101" s="44" t="s">
        <v>248</v>
      </c>
      <c r="C101" s="121" t="s">
        <v>249</v>
      </c>
      <c r="D101" s="113">
        <v>2896</v>
      </c>
      <c r="E101" s="114">
        <v>519</v>
      </c>
      <c r="F101" s="119"/>
      <c r="G101" s="116"/>
      <c r="H101" s="120"/>
      <c r="I101" s="116"/>
    </row>
    <row r="102" spans="1:9" x14ac:dyDescent="0.25">
      <c r="A102" s="769">
        <v>94</v>
      </c>
      <c r="B102" s="44" t="s">
        <v>250</v>
      </c>
      <c r="C102" s="121" t="s">
        <v>251</v>
      </c>
      <c r="D102" s="113">
        <v>2570</v>
      </c>
      <c r="E102" s="114">
        <v>414</v>
      </c>
      <c r="F102" s="119">
        <v>360</v>
      </c>
      <c r="G102" s="116">
        <v>2770</v>
      </c>
      <c r="H102" s="120"/>
      <c r="I102" s="116"/>
    </row>
    <row r="103" spans="1:9" x14ac:dyDescent="0.25">
      <c r="A103" s="769">
        <v>95</v>
      </c>
      <c r="B103" s="53" t="s">
        <v>32</v>
      </c>
      <c r="C103" s="121" t="s">
        <v>33</v>
      </c>
      <c r="D103" s="113">
        <v>3343</v>
      </c>
      <c r="E103" s="114">
        <v>675</v>
      </c>
      <c r="F103" s="119">
        <v>540</v>
      </c>
      <c r="G103" s="116">
        <v>4155</v>
      </c>
      <c r="H103" s="120"/>
      <c r="I103" s="116"/>
    </row>
    <row r="104" spans="1:9" x14ac:dyDescent="0.25">
      <c r="A104" s="769">
        <v>96</v>
      </c>
      <c r="B104" s="44" t="s">
        <v>252</v>
      </c>
      <c r="C104" s="121" t="s">
        <v>253</v>
      </c>
      <c r="D104" s="113">
        <v>2194</v>
      </c>
      <c r="E104" s="114">
        <v>511</v>
      </c>
      <c r="F104" s="119"/>
      <c r="G104" s="116"/>
      <c r="H104" s="120"/>
      <c r="I104" s="116"/>
    </row>
    <row r="105" spans="1:9" x14ac:dyDescent="0.25">
      <c r="A105" s="769">
        <v>97</v>
      </c>
      <c r="B105" s="53" t="s">
        <v>254</v>
      </c>
      <c r="C105" s="121" t="s">
        <v>255</v>
      </c>
      <c r="D105" s="113">
        <v>3033</v>
      </c>
      <c r="E105" s="114">
        <v>543</v>
      </c>
      <c r="F105" s="119"/>
      <c r="G105" s="116"/>
      <c r="H105" s="120"/>
      <c r="I105" s="116"/>
    </row>
    <row r="106" spans="1:9" x14ac:dyDescent="0.25">
      <c r="A106" s="769">
        <v>98</v>
      </c>
      <c r="B106" s="53" t="s">
        <v>256</v>
      </c>
      <c r="C106" s="121" t="s">
        <v>257</v>
      </c>
      <c r="D106" s="113">
        <v>5516</v>
      </c>
      <c r="E106" s="114">
        <v>1074</v>
      </c>
      <c r="F106" s="119">
        <v>719</v>
      </c>
      <c r="G106" s="116">
        <v>5540</v>
      </c>
      <c r="H106" s="120"/>
      <c r="I106" s="116"/>
    </row>
    <row r="107" spans="1:9" x14ac:dyDescent="0.25">
      <c r="A107" s="769">
        <v>99</v>
      </c>
      <c r="B107" s="44" t="s">
        <v>76</v>
      </c>
      <c r="C107" s="121" t="s">
        <v>77</v>
      </c>
      <c r="D107" s="113">
        <v>2618</v>
      </c>
      <c r="E107" s="114">
        <v>665</v>
      </c>
      <c r="F107" s="119"/>
      <c r="G107" s="116"/>
      <c r="H107" s="120"/>
      <c r="I107" s="116"/>
    </row>
    <row r="108" spans="1:9" x14ac:dyDescent="0.25">
      <c r="A108" s="769">
        <v>100</v>
      </c>
      <c r="B108" s="44" t="s">
        <v>258</v>
      </c>
      <c r="C108" s="121" t="s">
        <v>259</v>
      </c>
      <c r="D108" s="113"/>
      <c r="E108" s="114"/>
      <c r="F108" s="119"/>
      <c r="G108" s="116"/>
      <c r="H108" s="120"/>
      <c r="I108" s="116"/>
    </row>
    <row r="109" spans="1:9" x14ac:dyDescent="0.25">
      <c r="A109" s="769">
        <v>101</v>
      </c>
      <c r="B109" s="44" t="s">
        <v>260</v>
      </c>
      <c r="C109" s="121" t="s">
        <v>261</v>
      </c>
      <c r="D109" s="113"/>
      <c r="E109" s="114"/>
      <c r="F109" s="119"/>
      <c r="G109" s="116"/>
      <c r="H109" s="120"/>
      <c r="I109" s="116"/>
    </row>
    <row r="110" spans="1:9" x14ac:dyDescent="0.25">
      <c r="A110" s="769">
        <v>103</v>
      </c>
      <c r="B110" s="53" t="s">
        <v>264</v>
      </c>
      <c r="C110" s="121" t="s">
        <v>265</v>
      </c>
      <c r="D110" s="113"/>
      <c r="E110" s="114"/>
      <c r="F110" s="119"/>
      <c r="G110" s="116"/>
      <c r="H110" s="120"/>
      <c r="I110" s="116"/>
    </row>
    <row r="111" spans="1:9" x14ac:dyDescent="0.25">
      <c r="A111" s="769">
        <v>104</v>
      </c>
      <c r="B111" s="55" t="s">
        <v>266</v>
      </c>
      <c r="C111" s="121" t="s">
        <v>267</v>
      </c>
      <c r="D111" s="113"/>
      <c r="E111" s="114"/>
      <c r="F111" s="119"/>
      <c r="G111" s="116"/>
      <c r="H111" s="120"/>
      <c r="I111" s="116"/>
    </row>
    <row r="112" spans="1:9" x14ac:dyDescent="0.25">
      <c r="A112" s="769">
        <v>105</v>
      </c>
      <c r="B112" s="44" t="s">
        <v>268</v>
      </c>
      <c r="C112" s="121" t="s">
        <v>269</v>
      </c>
      <c r="D112" s="113"/>
      <c r="E112" s="114"/>
      <c r="F112" s="119"/>
      <c r="G112" s="116"/>
      <c r="H112" s="120"/>
      <c r="I112" s="116"/>
    </row>
    <row r="113" spans="1:9" x14ac:dyDescent="0.25">
      <c r="A113" s="769">
        <v>106</v>
      </c>
      <c r="B113" s="44" t="s">
        <v>270</v>
      </c>
      <c r="C113" s="121" t="s">
        <v>271</v>
      </c>
      <c r="D113" s="113"/>
      <c r="E113" s="114"/>
      <c r="F113" s="119"/>
      <c r="G113" s="116"/>
      <c r="H113" s="120"/>
      <c r="I113" s="116"/>
    </row>
    <row r="114" spans="1:9" x14ac:dyDescent="0.25">
      <c r="A114" s="769">
        <v>107</v>
      </c>
      <c r="B114" s="53" t="s">
        <v>272</v>
      </c>
      <c r="C114" s="121" t="s">
        <v>273</v>
      </c>
      <c r="D114" s="113"/>
      <c r="E114" s="114"/>
      <c r="F114" s="119"/>
      <c r="G114" s="116"/>
      <c r="H114" s="120"/>
      <c r="I114" s="116"/>
    </row>
    <row r="115" spans="1:9" ht="13.5" customHeight="1" x14ac:dyDescent="0.25">
      <c r="A115" s="769">
        <v>108</v>
      </c>
      <c r="B115" s="53" t="s">
        <v>274</v>
      </c>
      <c r="C115" s="121" t="s">
        <v>275</v>
      </c>
      <c r="D115" s="113"/>
      <c r="E115" s="114"/>
      <c r="F115" s="119"/>
      <c r="G115" s="116"/>
      <c r="H115" s="120"/>
      <c r="I115" s="116"/>
    </row>
    <row r="116" spans="1:9" x14ac:dyDescent="0.25">
      <c r="A116" s="769">
        <v>110</v>
      </c>
      <c r="B116" s="44" t="s">
        <v>276</v>
      </c>
      <c r="C116" s="121" t="s">
        <v>277</v>
      </c>
      <c r="D116" s="113"/>
      <c r="E116" s="114"/>
      <c r="F116" s="119"/>
      <c r="G116" s="116"/>
      <c r="H116" s="120"/>
      <c r="I116" s="116"/>
    </row>
    <row r="117" spans="1:9" x14ac:dyDescent="0.25">
      <c r="A117" s="769">
        <v>111</v>
      </c>
      <c r="B117" s="44" t="s">
        <v>278</v>
      </c>
      <c r="C117" s="121" t="s">
        <v>279</v>
      </c>
      <c r="D117" s="113"/>
      <c r="E117" s="114"/>
      <c r="F117" s="119"/>
      <c r="G117" s="116"/>
      <c r="H117" s="120"/>
      <c r="I117" s="116"/>
    </row>
    <row r="118" spans="1:9" ht="12.75" customHeight="1" x14ac:dyDescent="0.25">
      <c r="A118" s="769">
        <v>112</v>
      </c>
      <c r="B118" s="44" t="s">
        <v>280</v>
      </c>
      <c r="C118" s="121" t="s">
        <v>281</v>
      </c>
      <c r="D118" s="113"/>
      <c r="E118" s="114"/>
      <c r="F118" s="119"/>
      <c r="G118" s="116"/>
      <c r="H118" s="120"/>
      <c r="I118" s="116"/>
    </row>
    <row r="119" spans="1:9" x14ac:dyDescent="0.25">
      <c r="A119" s="769">
        <v>113</v>
      </c>
      <c r="B119" s="768" t="s">
        <v>282</v>
      </c>
      <c r="C119" s="177" t="s">
        <v>283</v>
      </c>
      <c r="D119" s="113"/>
      <c r="E119" s="114"/>
      <c r="F119" s="119"/>
      <c r="G119" s="116"/>
      <c r="H119" s="120"/>
      <c r="I119" s="116"/>
    </row>
    <row r="120" spans="1:9" x14ac:dyDescent="0.25">
      <c r="A120" s="769">
        <v>114</v>
      </c>
      <c r="B120" s="53" t="s">
        <v>284</v>
      </c>
      <c r="C120" s="121" t="s">
        <v>285</v>
      </c>
      <c r="D120" s="113"/>
      <c r="E120" s="114"/>
      <c r="F120" s="119"/>
      <c r="G120" s="116"/>
      <c r="H120" s="120"/>
      <c r="I120" s="116"/>
    </row>
    <row r="121" spans="1:9" x14ac:dyDescent="0.25">
      <c r="A121" s="769">
        <v>115</v>
      </c>
      <c r="B121" s="53" t="s">
        <v>286</v>
      </c>
      <c r="C121" s="177" t="s">
        <v>357</v>
      </c>
      <c r="D121" s="113"/>
      <c r="E121" s="114"/>
      <c r="F121" s="119"/>
      <c r="G121" s="116"/>
      <c r="H121" s="120"/>
      <c r="I121" s="116"/>
    </row>
    <row r="122" spans="1:9" x14ac:dyDescent="0.25">
      <c r="A122" s="769">
        <v>116</v>
      </c>
      <c r="B122" s="53" t="s">
        <v>288</v>
      </c>
      <c r="C122" s="121" t="s">
        <v>289</v>
      </c>
      <c r="D122" s="113"/>
      <c r="E122" s="114"/>
      <c r="F122" s="119"/>
      <c r="G122" s="116"/>
      <c r="H122" s="120"/>
      <c r="I122" s="116"/>
    </row>
    <row r="123" spans="1:9" x14ac:dyDescent="0.25">
      <c r="A123" s="769">
        <v>118</v>
      </c>
      <c r="B123" s="60" t="s">
        <v>290</v>
      </c>
      <c r="C123" s="123" t="s">
        <v>291</v>
      </c>
      <c r="D123" s="113"/>
      <c r="E123" s="114"/>
      <c r="F123" s="119"/>
      <c r="G123" s="116"/>
      <c r="H123" s="120"/>
      <c r="I123" s="116"/>
    </row>
    <row r="124" spans="1:9" x14ac:dyDescent="0.25">
      <c r="A124" s="769">
        <v>119</v>
      </c>
      <c r="B124" s="44" t="s">
        <v>292</v>
      </c>
      <c r="C124" s="121" t="s">
        <v>293</v>
      </c>
      <c r="D124" s="113"/>
      <c r="E124" s="114"/>
      <c r="F124" s="119"/>
      <c r="G124" s="116"/>
      <c r="H124" s="120"/>
      <c r="I124" s="116"/>
    </row>
    <row r="125" spans="1:9" ht="25.5" x14ac:dyDescent="0.25">
      <c r="A125" s="769">
        <v>120</v>
      </c>
      <c r="B125" s="53" t="s">
        <v>294</v>
      </c>
      <c r="C125" s="184" t="s">
        <v>295</v>
      </c>
      <c r="D125" s="113"/>
      <c r="E125" s="114"/>
      <c r="F125" s="119"/>
      <c r="G125" s="116"/>
      <c r="H125" s="120"/>
      <c r="I125" s="116"/>
    </row>
    <row r="126" spans="1:9" x14ac:dyDescent="0.25">
      <c r="A126" s="769">
        <v>121</v>
      </c>
      <c r="B126" s="44" t="s">
        <v>296</v>
      </c>
      <c r="C126" s="121" t="s">
        <v>297</v>
      </c>
      <c r="D126" s="113"/>
      <c r="E126" s="114"/>
      <c r="F126" s="119"/>
      <c r="G126" s="116"/>
      <c r="H126" s="120"/>
      <c r="I126" s="116"/>
    </row>
    <row r="127" spans="1:9" x14ac:dyDescent="0.25">
      <c r="A127" s="769">
        <v>122</v>
      </c>
      <c r="B127" s="53" t="s">
        <v>70</v>
      </c>
      <c r="C127" s="121" t="s">
        <v>298</v>
      </c>
      <c r="D127" s="113"/>
      <c r="E127" s="114"/>
      <c r="F127" s="119"/>
      <c r="G127" s="116"/>
      <c r="H127" s="120"/>
      <c r="I127" s="116"/>
    </row>
    <row r="128" spans="1:9" x14ac:dyDescent="0.25">
      <c r="A128" s="769">
        <v>123</v>
      </c>
      <c r="B128" s="53" t="s">
        <v>72</v>
      </c>
      <c r="C128" s="121" t="s">
        <v>73</v>
      </c>
      <c r="D128" s="113"/>
      <c r="E128" s="114"/>
      <c r="F128" s="119"/>
      <c r="G128" s="116"/>
      <c r="H128" s="120"/>
      <c r="I128" s="116"/>
    </row>
    <row r="129" spans="1:9" x14ac:dyDescent="0.25">
      <c r="A129" s="769">
        <v>124</v>
      </c>
      <c r="B129" s="44" t="s">
        <v>34</v>
      </c>
      <c r="C129" s="121" t="s">
        <v>35</v>
      </c>
      <c r="D129" s="113"/>
      <c r="E129" s="114"/>
      <c r="F129" s="119"/>
      <c r="G129" s="116"/>
      <c r="H129" s="120"/>
      <c r="I129" s="116"/>
    </row>
    <row r="130" spans="1:9" x14ac:dyDescent="0.25">
      <c r="A130" s="769">
        <v>125</v>
      </c>
      <c r="B130" s="53" t="s">
        <v>299</v>
      </c>
      <c r="C130" s="121" t="s">
        <v>300</v>
      </c>
      <c r="D130" s="113"/>
      <c r="E130" s="114"/>
      <c r="F130" s="119"/>
      <c r="G130" s="116"/>
      <c r="H130" s="120"/>
      <c r="I130" s="116"/>
    </row>
    <row r="131" spans="1:9" x14ac:dyDescent="0.25">
      <c r="A131" s="769">
        <v>126</v>
      </c>
      <c r="B131" s="44" t="s">
        <v>301</v>
      </c>
      <c r="C131" s="121" t="s">
        <v>302</v>
      </c>
      <c r="D131" s="113"/>
      <c r="E131" s="114"/>
      <c r="F131" s="119"/>
      <c r="G131" s="116"/>
      <c r="H131" s="120"/>
      <c r="I131" s="116"/>
    </row>
    <row r="132" spans="1:9" x14ac:dyDescent="0.25">
      <c r="A132" s="769">
        <v>127</v>
      </c>
      <c r="B132" s="44" t="s">
        <v>303</v>
      </c>
      <c r="C132" s="121" t="s">
        <v>304</v>
      </c>
      <c r="D132" s="113"/>
      <c r="E132" s="114"/>
      <c r="F132" s="119"/>
      <c r="G132" s="116"/>
      <c r="H132" s="120"/>
      <c r="I132" s="116"/>
    </row>
    <row r="133" spans="1:9" x14ac:dyDescent="0.25">
      <c r="A133" s="769">
        <v>128</v>
      </c>
      <c r="B133" s="53" t="s">
        <v>16</v>
      </c>
      <c r="C133" s="121" t="s">
        <v>17</v>
      </c>
      <c r="D133" s="113"/>
      <c r="E133" s="114"/>
      <c r="F133" s="119"/>
      <c r="G133" s="116"/>
      <c r="H133" s="120"/>
      <c r="I133" s="116"/>
    </row>
    <row r="134" spans="1:9" x14ac:dyDescent="0.25">
      <c r="A134" s="769">
        <v>129</v>
      </c>
      <c r="B134" s="53" t="s">
        <v>68</v>
      </c>
      <c r="C134" s="121" t="s">
        <v>69</v>
      </c>
      <c r="D134" s="113"/>
      <c r="E134" s="114"/>
      <c r="F134" s="119"/>
      <c r="G134" s="116"/>
      <c r="H134" s="120"/>
      <c r="I134" s="116"/>
    </row>
    <row r="135" spans="1:9" x14ac:dyDescent="0.25">
      <c r="A135" s="769">
        <v>130</v>
      </c>
      <c r="B135" s="53" t="s">
        <v>60</v>
      </c>
      <c r="C135" s="121" t="s">
        <v>305</v>
      </c>
      <c r="D135" s="113"/>
      <c r="E135" s="114"/>
      <c r="F135" s="119"/>
      <c r="G135" s="116"/>
      <c r="H135" s="120"/>
      <c r="I135" s="116"/>
    </row>
    <row r="136" spans="1:9" x14ac:dyDescent="0.25">
      <c r="A136" s="769">
        <v>131</v>
      </c>
      <c r="B136" s="53" t="s">
        <v>56</v>
      </c>
      <c r="C136" s="121" t="s">
        <v>306</v>
      </c>
      <c r="D136" s="113">
        <v>12413</v>
      </c>
      <c r="E136" s="114">
        <v>969</v>
      </c>
      <c r="F136" s="119"/>
      <c r="G136" s="116"/>
      <c r="H136" s="120"/>
      <c r="I136" s="116"/>
    </row>
    <row r="137" spans="1:9" x14ac:dyDescent="0.25">
      <c r="A137" s="769">
        <v>132</v>
      </c>
      <c r="B137" s="53" t="s">
        <v>307</v>
      </c>
      <c r="C137" s="121" t="s">
        <v>308</v>
      </c>
      <c r="D137" s="113"/>
      <c r="E137" s="114"/>
      <c r="F137" s="119"/>
      <c r="G137" s="116"/>
      <c r="H137" s="120"/>
      <c r="I137" s="116"/>
    </row>
    <row r="138" spans="1:9" x14ac:dyDescent="0.25">
      <c r="A138" s="769">
        <v>133</v>
      </c>
      <c r="B138" s="44" t="s">
        <v>309</v>
      </c>
      <c r="C138" s="121" t="s">
        <v>310</v>
      </c>
      <c r="D138" s="113"/>
      <c r="E138" s="114"/>
      <c r="F138" s="119"/>
      <c r="G138" s="116"/>
      <c r="H138" s="120"/>
      <c r="I138" s="116"/>
    </row>
    <row r="139" spans="1:9" x14ac:dyDescent="0.25">
      <c r="A139" s="769">
        <v>134</v>
      </c>
      <c r="B139" s="53" t="s">
        <v>311</v>
      </c>
      <c r="C139" s="186" t="s">
        <v>312</v>
      </c>
      <c r="D139" s="113"/>
      <c r="E139" s="114"/>
      <c r="F139" s="119"/>
      <c r="G139" s="116"/>
      <c r="H139" s="120"/>
      <c r="I139" s="116"/>
    </row>
    <row r="140" spans="1:9" x14ac:dyDescent="0.25">
      <c r="A140" s="769">
        <v>135</v>
      </c>
      <c r="B140" s="65" t="s">
        <v>313</v>
      </c>
      <c r="C140" s="58" t="s">
        <v>314</v>
      </c>
      <c r="D140" s="113">
        <v>145959</v>
      </c>
      <c r="E140" s="114">
        <v>31107</v>
      </c>
      <c r="F140" s="119">
        <v>5073</v>
      </c>
      <c r="G140" s="116">
        <v>113847</v>
      </c>
      <c r="H140" s="120">
        <v>594</v>
      </c>
      <c r="I140" s="116">
        <v>7130</v>
      </c>
    </row>
    <row r="141" spans="1:9" x14ac:dyDescent="0.25">
      <c r="A141" s="769">
        <v>136</v>
      </c>
      <c r="B141" s="66" t="s">
        <v>315</v>
      </c>
      <c r="C141" s="67" t="s">
        <v>316</v>
      </c>
      <c r="D141" s="113"/>
      <c r="E141" s="114"/>
      <c r="F141" s="119"/>
      <c r="G141" s="116"/>
      <c r="H141" s="120"/>
      <c r="I141" s="116"/>
    </row>
    <row r="142" spans="1:9" x14ac:dyDescent="0.25">
      <c r="A142" s="769">
        <v>137</v>
      </c>
      <c r="B142" s="65" t="s">
        <v>317</v>
      </c>
      <c r="C142" s="69" t="s">
        <v>318</v>
      </c>
      <c r="D142" s="113"/>
      <c r="E142" s="114"/>
      <c r="F142" s="119"/>
      <c r="G142" s="116"/>
      <c r="H142" s="120"/>
      <c r="I142" s="116"/>
    </row>
    <row r="143" spans="1:9" x14ac:dyDescent="0.25">
      <c r="A143" s="769">
        <v>138</v>
      </c>
      <c r="B143" s="70" t="s">
        <v>319</v>
      </c>
      <c r="C143" s="71" t="s">
        <v>320</v>
      </c>
      <c r="D143" s="113"/>
      <c r="E143" s="175"/>
      <c r="F143" s="174"/>
      <c r="G143" s="116"/>
      <c r="H143" s="120"/>
      <c r="I143" s="116"/>
    </row>
    <row r="144" spans="1:9" x14ac:dyDescent="0.25">
      <c r="A144" s="770">
        <v>134</v>
      </c>
      <c r="B144" s="72" t="s">
        <v>323</v>
      </c>
      <c r="C144" s="71" t="s">
        <v>324</v>
      </c>
      <c r="D144" s="113"/>
      <c r="E144" s="175"/>
      <c r="F144" s="174"/>
      <c r="G144" s="116"/>
      <c r="H144" s="120"/>
      <c r="I144" s="116"/>
    </row>
    <row r="145" spans="1:9" s="102" customFormat="1" ht="13.5" thickBot="1" x14ac:dyDescent="0.3">
      <c r="A145" s="775">
        <v>135</v>
      </c>
      <c r="B145" s="776" t="s">
        <v>743</v>
      </c>
      <c r="C145" s="777" t="s">
        <v>744</v>
      </c>
      <c r="D145" s="789"/>
      <c r="E145" s="791"/>
      <c r="F145" s="789"/>
      <c r="G145" s="793"/>
      <c r="H145" s="794"/>
      <c r="I145" s="793"/>
    </row>
    <row r="146" spans="1:9" s="103" customFormat="1" x14ac:dyDescent="0.25">
      <c r="C146" s="124"/>
      <c r="D146" s="102"/>
      <c r="E146" s="102"/>
    </row>
    <row r="147" spans="1:9" x14ac:dyDescent="0.25">
      <c r="G147" s="103"/>
      <c r="I147" s="103"/>
    </row>
    <row r="148" spans="1:9" s="125" customFormat="1" x14ac:dyDescent="0.25">
      <c r="C148" s="126"/>
      <c r="D148" s="102"/>
      <c r="E148" s="102"/>
      <c r="F148" s="127"/>
      <c r="G148" s="127"/>
      <c r="H148" s="127"/>
      <c r="I148" s="127"/>
    </row>
    <row r="149" spans="1:9" x14ac:dyDescent="0.25">
      <c r="G149" s="128"/>
      <c r="I149" s="128"/>
    </row>
    <row r="150" spans="1:9" x14ac:dyDescent="0.25">
      <c r="G150" s="128"/>
    </row>
  </sheetData>
  <mergeCells count="12">
    <mergeCell ref="A5:C5"/>
    <mergeCell ref="A6:C6"/>
    <mergeCell ref="A7:C7"/>
    <mergeCell ref="B86:B89"/>
    <mergeCell ref="A88:A91"/>
    <mergeCell ref="A1:I1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workbookViewId="0">
      <pane xSplit="3" ySplit="7" topLeftCell="D122" activePane="bottomRight" state="frozen"/>
      <selection pane="topRight" activeCell="D1" sqref="D1"/>
      <selection pane="bottomLeft" activeCell="A9" sqref="A9"/>
      <selection pane="bottomRight" activeCell="I7" sqref="I7"/>
    </sheetView>
  </sheetViews>
  <sheetFormatPr defaultRowHeight="12.75" x14ac:dyDescent="0.2"/>
  <cols>
    <col min="1" max="1" width="6.140625" style="151" customWidth="1"/>
    <col min="2" max="2" width="9.140625" style="151"/>
    <col min="3" max="3" width="36.140625" style="151" customWidth="1"/>
    <col min="4" max="4" width="17.140625" style="23" customWidth="1"/>
    <col min="5" max="5" width="14.7109375" style="23" customWidth="1"/>
    <col min="6" max="6" width="14.28515625" style="152" customWidth="1"/>
    <col min="7" max="7" width="13.28515625" style="151" customWidth="1"/>
    <col min="8" max="8" width="12.7109375" style="153" customWidth="1"/>
    <col min="9" max="9" width="13.140625" style="151" customWidth="1"/>
    <col min="10" max="16384" width="9.140625" style="151"/>
  </cols>
  <sheetData>
    <row r="1" spans="1:9" ht="15.75" x14ac:dyDescent="0.25">
      <c r="A1" s="1200" t="s">
        <v>354</v>
      </c>
      <c r="B1" s="1223"/>
      <c r="C1" s="1223"/>
      <c r="D1" s="1223"/>
      <c r="E1" s="1223"/>
      <c r="F1" s="1223"/>
      <c r="G1" s="1224"/>
      <c r="H1" s="1224"/>
      <c r="I1" s="1224"/>
    </row>
    <row r="2" spans="1:9" ht="13.5" thickBot="1" x14ac:dyDescent="0.25"/>
    <row r="3" spans="1:9" s="154" customFormat="1" ht="24" customHeight="1" x14ac:dyDescent="0.25">
      <c r="A3" s="1225" t="s">
        <v>0</v>
      </c>
      <c r="B3" s="1179" t="s">
        <v>342</v>
      </c>
      <c r="C3" s="1214" t="s">
        <v>93</v>
      </c>
      <c r="D3" s="1185" t="s">
        <v>343</v>
      </c>
      <c r="E3" s="1227"/>
      <c r="F3" s="1185" t="s">
        <v>344</v>
      </c>
      <c r="G3" s="1228"/>
      <c r="H3" s="1229" t="s">
        <v>345</v>
      </c>
      <c r="I3" s="1228"/>
    </row>
    <row r="4" spans="1:9" s="155" customFormat="1" ht="45" customHeight="1" thickBot="1" x14ac:dyDescent="0.25">
      <c r="A4" s="1226"/>
      <c r="B4" s="1213"/>
      <c r="C4" s="1215"/>
      <c r="D4" s="105" t="s">
        <v>329</v>
      </c>
      <c r="E4" s="156" t="s">
        <v>330</v>
      </c>
      <c r="F4" s="157" t="s">
        <v>331</v>
      </c>
      <c r="G4" s="106" t="s">
        <v>332</v>
      </c>
      <c r="H4" s="108" t="s">
        <v>333</v>
      </c>
      <c r="I4" s="106" t="s">
        <v>334</v>
      </c>
    </row>
    <row r="5" spans="1:9" x14ac:dyDescent="0.2">
      <c r="A5" s="1219" t="s">
        <v>335</v>
      </c>
      <c r="B5" s="1220"/>
      <c r="C5" s="1221"/>
      <c r="D5" s="158">
        <f t="shared" ref="D5:I5" si="0">SUM(D6:D7)</f>
        <v>50318</v>
      </c>
      <c r="E5" s="159">
        <f t="shared" si="0"/>
        <v>6273</v>
      </c>
      <c r="F5" s="158">
        <f t="shared" si="0"/>
        <v>5434</v>
      </c>
      <c r="G5" s="160">
        <f t="shared" si="0"/>
        <v>167376</v>
      </c>
      <c r="H5" s="161">
        <f t="shared" si="0"/>
        <v>4074</v>
      </c>
      <c r="I5" s="160">
        <f t="shared" si="0"/>
        <v>85560</v>
      </c>
    </row>
    <row r="6" spans="1:9" x14ac:dyDescent="0.2">
      <c r="A6" s="1191" t="s">
        <v>106</v>
      </c>
      <c r="B6" s="1192"/>
      <c r="C6" s="1194"/>
      <c r="D6" s="51"/>
      <c r="E6" s="162"/>
      <c r="F6" s="35">
        <v>495</v>
      </c>
      <c r="G6" s="163">
        <v>14850</v>
      </c>
      <c r="H6" s="164"/>
      <c r="I6" s="165"/>
    </row>
    <row r="7" spans="1:9" x14ac:dyDescent="0.2">
      <c r="A7" s="1191" t="s">
        <v>108</v>
      </c>
      <c r="B7" s="1192"/>
      <c r="C7" s="1194"/>
      <c r="D7" s="117">
        <f>SUM(D8:D145)-D86</f>
        <v>50318</v>
      </c>
      <c r="E7" s="146">
        <f t="shared" ref="E7:I7" si="1">SUM(E8:E145)-E86</f>
        <v>6273</v>
      </c>
      <c r="F7" s="117">
        <f t="shared" si="1"/>
        <v>4939</v>
      </c>
      <c r="G7" s="118">
        <f t="shared" si="1"/>
        <v>152526</v>
      </c>
      <c r="H7" s="140">
        <f t="shared" si="1"/>
        <v>4074</v>
      </c>
      <c r="I7" s="118">
        <f t="shared" si="1"/>
        <v>85560</v>
      </c>
    </row>
    <row r="8" spans="1:9" x14ac:dyDescent="0.2">
      <c r="A8" s="770">
        <v>1</v>
      </c>
      <c r="B8" s="55" t="s">
        <v>109</v>
      </c>
      <c r="C8" s="121" t="s">
        <v>110</v>
      </c>
      <c r="D8" s="51"/>
      <c r="E8" s="162"/>
      <c r="F8" s="166"/>
      <c r="G8" s="167"/>
      <c r="H8" s="120"/>
      <c r="I8" s="167"/>
    </row>
    <row r="9" spans="1:9" x14ac:dyDescent="0.2">
      <c r="A9" s="770">
        <v>2</v>
      </c>
      <c r="B9" s="55" t="s">
        <v>111</v>
      </c>
      <c r="C9" s="121" t="s">
        <v>112</v>
      </c>
      <c r="D9" s="51"/>
      <c r="E9" s="162"/>
      <c r="F9" s="166"/>
      <c r="G9" s="167"/>
      <c r="H9" s="120"/>
      <c r="I9" s="167"/>
    </row>
    <row r="10" spans="1:9" x14ac:dyDescent="0.2">
      <c r="A10" s="770">
        <v>3</v>
      </c>
      <c r="B10" s="65" t="s">
        <v>80</v>
      </c>
      <c r="C10" s="121" t="s">
        <v>81</v>
      </c>
      <c r="D10" s="51">
        <v>1460</v>
      </c>
      <c r="E10" s="162">
        <v>88</v>
      </c>
      <c r="F10" s="166"/>
      <c r="G10" s="167"/>
      <c r="H10" s="120">
        <v>221</v>
      </c>
      <c r="I10" s="167">
        <v>4650</v>
      </c>
    </row>
    <row r="11" spans="1:9" x14ac:dyDescent="0.2">
      <c r="A11" s="770">
        <v>4</v>
      </c>
      <c r="B11" s="55" t="s">
        <v>113</v>
      </c>
      <c r="C11" s="121" t="s">
        <v>114</v>
      </c>
      <c r="D11" s="51"/>
      <c r="E11" s="162"/>
      <c r="F11" s="166"/>
      <c r="G11" s="167"/>
      <c r="H11" s="120"/>
      <c r="I11" s="167"/>
    </row>
    <row r="12" spans="1:9" x14ac:dyDescent="0.2">
      <c r="A12" s="770">
        <v>5</v>
      </c>
      <c r="B12" s="55" t="s">
        <v>115</v>
      </c>
      <c r="C12" s="121" t="s">
        <v>116</v>
      </c>
      <c r="D12" s="51"/>
      <c r="E12" s="162"/>
      <c r="F12" s="166"/>
      <c r="G12" s="167"/>
      <c r="H12" s="120"/>
      <c r="I12" s="167"/>
    </row>
    <row r="13" spans="1:9" x14ac:dyDescent="0.2">
      <c r="A13" s="770">
        <v>6</v>
      </c>
      <c r="B13" s="65" t="s">
        <v>117</v>
      </c>
      <c r="C13" s="121" t="s">
        <v>118</v>
      </c>
      <c r="D13" s="51"/>
      <c r="E13" s="162"/>
      <c r="F13" s="166"/>
      <c r="G13" s="167"/>
      <c r="H13" s="120"/>
      <c r="I13" s="167"/>
    </row>
    <row r="14" spans="1:9" x14ac:dyDescent="0.2">
      <c r="A14" s="770">
        <v>7</v>
      </c>
      <c r="B14" s="55" t="s">
        <v>20</v>
      </c>
      <c r="C14" s="121" t="s">
        <v>21</v>
      </c>
      <c r="D14" s="51"/>
      <c r="E14" s="162"/>
      <c r="F14" s="166"/>
      <c r="G14" s="167"/>
      <c r="H14" s="120"/>
      <c r="I14" s="167"/>
    </row>
    <row r="15" spans="1:9" x14ac:dyDescent="0.2">
      <c r="A15" s="770">
        <v>8</v>
      </c>
      <c r="B15" s="65" t="s">
        <v>119</v>
      </c>
      <c r="C15" s="121" t="s">
        <v>120</v>
      </c>
      <c r="D15" s="51"/>
      <c r="E15" s="162"/>
      <c r="F15" s="166"/>
      <c r="G15" s="167"/>
      <c r="H15" s="120"/>
      <c r="I15" s="167"/>
    </row>
    <row r="16" spans="1:9" x14ac:dyDescent="0.2">
      <c r="A16" s="770">
        <v>9</v>
      </c>
      <c r="B16" s="65" t="s">
        <v>121</v>
      </c>
      <c r="C16" s="121" t="s">
        <v>122</v>
      </c>
      <c r="D16" s="51"/>
      <c r="E16" s="162"/>
      <c r="F16" s="166"/>
      <c r="G16" s="167"/>
      <c r="H16" s="120"/>
      <c r="I16" s="167"/>
    </row>
    <row r="17" spans="1:9" x14ac:dyDescent="0.2">
      <c r="A17" s="770">
        <v>10</v>
      </c>
      <c r="B17" s="65" t="s">
        <v>123</v>
      </c>
      <c r="C17" s="121" t="s">
        <v>124</v>
      </c>
      <c r="D17" s="51">
        <v>1460</v>
      </c>
      <c r="E17" s="162">
        <v>125</v>
      </c>
      <c r="F17" s="51">
        <v>330</v>
      </c>
      <c r="G17" s="167">
        <v>9900</v>
      </c>
      <c r="H17" s="120"/>
      <c r="I17" s="167"/>
    </row>
    <row r="18" spans="1:9" x14ac:dyDescent="0.2">
      <c r="A18" s="770">
        <v>11</v>
      </c>
      <c r="B18" s="65" t="s">
        <v>125</v>
      </c>
      <c r="C18" s="121" t="s">
        <v>126</v>
      </c>
      <c r="D18" s="51"/>
      <c r="E18" s="162"/>
      <c r="F18" s="166"/>
      <c r="G18" s="167"/>
      <c r="H18" s="120"/>
      <c r="I18" s="167"/>
    </row>
    <row r="19" spans="1:9" x14ac:dyDescent="0.2">
      <c r="A19" s="770">
        <v>12</v>
      </c>
      <c r="B19" s="65" t="s">
        <v>127</v>
      </c>
      <c r="C19" s="121" t="s">
        <v>128</v>
      </c>
      <c r="D19" s="51"/>
      <c r="E19" s="162"/>
      <c r="F19" s="166"/>
      <c r="G19" s="167"/>
      <c r="H19" s="120"/>
      <c r="I19" s="167"/>
    </row>
    <row r="20" spans="1:9" ht="12" customHeight="1" x14ac:dyDescent="0.2">
      <c r="A20" s="770">
        <v>13</v>
      </c>
      <c r="B20" s="768" t="s">
        <v>129</v>
      </c>
      <c r="C20" s="122" t="s">
        <v>130</v>
      </c>
      <c r="D20" s="51"/>
      <c r="E20" s="162"/>
      <c r="F20" s="166"/>
      <c r="G20" s="167"/>
      <c r="H20" s="120"/>
      <c r="I20" s="167"/>
    </row>
    <row r="21" spans="1:9" x14ac:dyDescent="0.2">
      <c r="A21" s="770">
        <v>14</v>
      </c>
      <c r="B21" s="65" t="s">
        <v>131</v>
      </c>
      <c r="C21" s="121" t="s">
        <v>132</v>
      </c>
      <c r="D21" s="51"/>
      <c r="E21" s="162"/>
      <c r="F21" s="166"/>
      <c r="G21" s="167"/>
      <c r="H21" s="120"/>
      <c r="I21" s="167"/>
    </row>
    <row r="22" spans="1:9" x14ac:dyDescent="0.2">
      <c r="A22" s="770">
        <v>15</v>
      </c>
      <c r="B22" s="65" t="s">
        <v>133</v>
      </c>
      <c r="C22" s="121" t="s">
        <v>134</v>
      </c>
      <c r="D22" s="51"/>
      <c r="E22" s="162"/>
      <c r="F22" s="166"/>
      <c r="G22" s="167"/>
      <c r="H22" s="120"/>
      <c r="I22" s="167"/>
    </row>
    <row r="23" spans="1:9" x14ac:dyDescent="0.2">
      <c r="A23" s="770">
        <v>16</v>
      </c>
      <c r="B23" s="65" t="s">
        <v>135</v>
      </c>
      <c r="C23" s="121" t="s">
        <v>136</v>
      </c>
      <c r="D23" s="51"/>
      <c r="E23" s="162"/>
      <c r="F23" s="166"/>
      <c r="G23" s="167"/>
      <c r="H23" s="120"/>
      <c r="I23" s="167"/>
    </row>
    <row r="24" spans="1:9" x14ac:dyDescent="0.2">
      <c r="A24" s="770">
        <v>17</v>
      </c>
      <c r="B24" s="65" t="s">
        <v>30</v>
      </c>
      <c r="C24" s="121" t="s">
        <v>31</v>
      </c>
      <c r="D24" s="51">
        <v>3735</v>
      </c>
      <c r="E24" s="162">
        <v>447</v>
      </c>
      <c r="F24" s="166"/>
      <c r="G24" s="167"/>
      <c r="H24" s="120"/>
      <c r="I24" s="167"/>
    </row>
    <row r="25" spans="1:9" x14ac:dyDescent="0.2">
      <c r="A25" s="770">
        <v>18</v>
      </c>
      <c r="B25" s="55" t="s">
        <v>137</v>
      </c>
      <c r="C25" s="121" t="s">
        <v>138</v>
      </c>
      <c r="D25" s="51"/>
      <c r="E25" s="162"/>
      <c r="F25" s="166"/>
      <c r="G25" s="167"/>
      <c r="H25" s="120"/>
      <c r="I25" s="167"/>
    </row>
    <row r="26" spans="1:9" x14ac:dyDescent="0.2">
      <c r="A26" s="770">
        <v>19</v>
      </c>
      <c r="B26" s="55" t="s">
        <v>139</v>
      </c>
      <c r="C26" s="121" t="s">
        <v>140</v>
      </c>
      <c r="D26" s="51"/>
      <c r="E26" s="162"/>
      <c r="F26" s="166"/>
      <c r="G26" s="167"/>
      <c r="H26" s="120"/>
      <c r="I26" s="167"/>
    </row>
    <row r="27" spans="1:9" x14ac:dyDescent="0.2">
      <c r="A27" s="770">
        <v>20</v>
      </c>
      <c r="B27" s="55" t="s">
        <v>84</v>
      </c>
      <c r="C27" s="121" t="s">
        <v>85</v>
      </c>
      <c r="D27" s="51">
        <v>1485</v>
      </c>
      <c r="E27" s="162">
        <v>125</v>
      </c>
      <c r="F27" s="51">
        <v>330</v>
      </c>
      <c r="G27" s="167">
        <v>9900</v>
      </c>
      <c r="H27" s="120"/>
      <c r="I27" s="167"/>
    </row>
    <row r="28" spans="1:9" x14ac:dyDescent="0.2">
      <c r="A28" s="770">
        <v>21</v>
      </c>
      <c r="B28" s="55" t="s">
        <v>141</v>
      </c>
      <c r="C28" s="121" t="s">
        <v>142</v>
      </c>
      <c r="D28" s="51">
        <v>1459</v>
      </c>
      <c r="E28" s="162">
        <v>88</v>
      </c>
      <c r="F28" s="168">
        <v>286</v>
      </c>
      <c r="G28" s="167">
        <v>8580</v>
      </c>
      <c r="H28" s="120"/>
      <c r="I28" s="167"/>
    </row>
    <row r="29" spans="1:9" x14ac:dyDescent="0.2">
      <c r="A29" s="770">
        <v>22</v>
      </c>
      <c r="B29" s="65" t="s">
        <v>143</v>
      </c>
      <c r="C29" s="121" t="s">
        <v>144</v>
      </c>
      <c r="D29" s="51"/>
      <c r="E29" s="162"/>
      <c r="F29" s="166"/>
      <c r="G29" s="167"/>
      <c r="H29" s="120"/>
      <c r="I29" s="167"/>
    </row>
    <row r="30" spans="1:9" x14ac:dyDescent="0.2">
      <c r="A30" s="770">
        <v>23</v>
      </c>
      <c r="B30" s="65" t="s">
        <v>145</v>
      </c>
      <c r="C30" s="121" t="s">
        <v>146</v>
      </c>
      <c r="D30" s="51"/>
      <c r="E30" s="162"/>
      <c r="F30" s="166"/>
      <c r="G30" s="167"/>
      <c r="H30" s="120"/>
      <c r="I30" s="167"/>
    </row>
    <row r="31" spans="1:9" ht="25.5" x14ac:dyDescent="0.2">
      <c r="A31" s="770">
        <v>24</v>
      </c>
      <c r="B31" s="65" t="s">
        <v>147</v>
      </c>
      <c r="C31" s="121" t="s">
        <v>148</v>
      </c>
      <c r="D31" s="51"/>
      <c r="E31" s="162"/>
      <c r="F31" s="166"/>
      <c r="G31" s="167"/>
      <c r="H31" s="120"/>
      <c r="I31" s="167"/>
    </row>
    <row r="32" spans="1:9" x14ac:dyDescent="0.2">
      <c r="A32" s="770">
        <v>25</v>
      </c>
      <c r="B32" s="55" t="s">
        <v>149</v>
      </c>
      <c r="C32" s="121" t="s">
        <v>150</v>
      </c>
      <c r="D32" s="51">
        <v>1459</v>
      </c>
      <c r="E32" s="162">
        <v>125</v>
      </c>
      <c r="F32" s="51">
        <v>495</v>
      </c>
      <c r="G32" s="167">
        <v>14850</v>
      </c>
      <c r="H32" s="120">
        <v>221</v>
      </c>
      <c r="I32" s="167">
        <v>4650</v>
      </c>
    </row>
    <row r="33" spans="1:9" x14ac:dyDescent="0.2">
      <c r="A33" s="770">
        <v>26</v>
      </c>
      <c r="B33" s="65" t="s">
        <v>151</v>
      </c>
      <c r="C33" s="121" t="s">
        <v>152</v>
      </c>
      <c r="D33" s="51"/>
      <c r="E33" s="162"/>
      <c r="F33" s="166"/>
      <c r="G33" s="167"/>
      <c r="H33" s="120"/>
      <c r="I33" s="167"/>
    </row>
    <row r="34" spans="1:9" x14ac:dyDescent="0.2">
      <c r="A34" s="770">
        <v>27</v>
      </c>
      <c r="B34" s="55" t="s">
        <v>153</v>
      </c>
      <c r="C34" s="121" t="s">
        <v>154</v>
      </c>
      <c r="D34" s="51"/>
      <c r="E34" s="162"/>
      <c r="F34" s="166"/>
      <c r="G34" s="167"/>
      <c r="H34" s="120"/>
      <c r="I34" s="167"/>
    </row>
    <row r="35" spans="1:9" ht="14.25" customHeight="1" x14ac:dyDescent="0.2">
      <c r="A35" s="770">
        <v>28</v>
      </c>
      <c r="B35" s="55" t="s">
        <v>155</v>
      </c>
      <c r="C35" s="184" t="s">
        <v>156</v>
      </c>
      <c r="D35" s="51"/>
      <c r="E35" s="162"/>
      <c r="F35" s="166"/>
      <c r="G35" s="167"/>
      <c r="H35" s="120"/>
      <c r="I35" s="167"/>
    </row>
    <row r="36" spans="1:9" x14ac:dyDescent="0.2">
      <c r="A36" s="770">
        <v>29</v>
      </c>
      <c r="B36" s="65" t="s">
        <v>157</v>
      </c>
      <c r="C36" s="121" t="s">
        <v>158</v>
      </c>
      <c r="D36" s="51">
        <v>1485</v>
      </c>
      <c r="E36" s="162">
        <v>125</v>
      </c>
      <c r="F36" s="51">
        <v>165</v>
      </c>
      <c r="G36" s="167">
        <v>4950</v>
      </c>
      <c r="H36" s="120">
        <v>221</v>
      </c>
      <c r="I36" s="167">
        <v>4650</v>
      </c>
    </row>
    <row r="37" spans="1:9" x14ac:dyDescent="0.2">
      <c r="A37" s="770">
        <v>30</v>
      </c>
      <c r="B37" s="55" t="s">
        <v>46</v>
      </c>
      <c r="C37" s="121" t="s">
        <v>47</v>
      </c>
      <c r="D37" s="51"/>
      <c r="E37" s="162"/>
      <c r="F37" s="166"/>
      <c r="G37" s="167"/>
      <c r="H37" s="120"/>
      <c r="I37" s="167"/>
    </row>
    <row r="38" spans="1:9" x14ac:dyDescent="0.2">
      <c r="A38" s="770">
        <v>31</v>
      </c>
      <c r="B38" s="55" t="s">
        <v>159</v>
      </c>
      <c r="C38" s="121" t="s">
        <v>160</v>
      </c>
      <c r="D38" s="51"/>
      <c r="E38" s="162"/>
      <c r="F38" s="166"/>
      <c r="G38" s="167"/>
      <c r="H38" s="120"/>
      <c r="I38" s="167"/>
    </row>
    <row r="39" spans="1:9" x14ac:dyDescent="0.2">
      <c r="A39" s="770">
        <v>32</v>
      </c>
      <c r="B39" s="55" t="s">
        <v>58</v>
      </c>
      <c r="C39" s="121" t="s">
        <v>59</v>
      </c>
      <c r="D39" s="51"/>
      <c r="E39" s="162"/>
      <c r="F39" s="166"/>
      <c r="G39" s="167"/>
      <c r="H39" s="120"/>
      <c r="I39" s="167"/>
    </row>
    <row r="40" spans="1:9" x14ac:dyDescent="0.2">
      <c r="A40" s="770">
        <v>33</v>
      </c>
      <c r="B40" s="55" t="s">
        <v>161</v>
      </c>
      <c r="C40" s="121" t="s">
        <v>162</v>
      </c>
      <c r="D40" s="51"/>
      <c r="E40" s="162"/>
      <c r="F40" s="166"/>
      <c r="G40" s="167"/>
      <c r="H40" s="120"/>
      <c r="I40" s="167"/>
    </row>
    <row r="41" spans="1:9" x14ac:dyDescent="0.2">
      <c r="A41" s="770">
        <v>34</v>
      </c>
      <c r="B41" s="65" t="s">
        <v>82</v>
      </c>
      <c r="C41" s="121" t="s">
        <v>83</v>
      </c>
      <c r="D41" s="51">
        <v>1460</v>
      </c>
      <c r="E41" s="162">
        <v>125</v>
      </c>
      <c r="F41" s="51">
        <v>330</v>
      </c>
      <c r="G41" s="167">
        <v>9900</v>
      </c>
      <c r="H41" s="120"/>
      <c r="I41" s="167"/>
    </row>
    <row r="42" spans="1:9" x14ac:dyDescent="0.2">
      <c r="A42" s="770">
        <v>35</v>
      </c>
      <c r="B42" s="55" t="s">
        <v>163</v>
      </c>
      <c r="C42" s="121" t="s">
        <v>164</v>
      </c>
      <c r="D42" s="51">
        <v>1459</v>
      </c>
      <c r="E42" s="162">
        <v>88</v>
      </c>
      <c r="F42" s="166"/>
      <c r="G42" s="167"/>
      <c r="H42" s="120">
        <v>148</v>
      </c>
      <c r="I42" s="167">
        <v>3100</v>
      </c>
    </row>
    <row r="43" spans="1:9" x14ac:dyDescent="0.2">
      <c r="A43" s="770">
        <v>36</v>
      </c>
      <c r="B43" s="55" t="s">
        <v>165</v>
      </c>
      <c r="C43" s="121" t="s">
        <v>166</v>
      </c>
      <c r="D43" s="51"/>
      <c r="E43" s="162"/>
      <c r="F43" s="166"/>
      <c r="G43" s="167"/>
      <c r="H43" s="120"/>
      <c r="I43" s="167"/>
    </row>
    <row r="44" spans="1:9" x14ac:dyDescent="0.2">
      <c r="A44" s="770">
        <v>37</v>
      </c>
      <c r="B44" s="144" t="s">
        <v>86</v>
      </c>
      <c r="C44" s="123" t="s">
        <v>87</v>
      </c>
      <c r="D44" s="51"/>
      <c r="E44" s="162"/>
      <c r="F44" s="166"/>
      <c r="G44" s="167"/>
      <c r="H44" s="120"/>
      <c r="I44" s="167"/>
    </row>
    <row r="45" spans="1:9" x14ac:dyDescent="0.2">
      <c r="A45" s="770">
        <v>38</v>
      </c>
      <c r="B45" s="55" t="s">
        <v>167</v>
      </c>
      <c r="C45" s="121" t="s">
        <v>168</v>
      </c>
      <c r="D45" s="51"/>
      <c r="E45" s="162"/>
      <c r="F45" s="166"/>
      <c r="G45" s="167"/>
      <c r="H45" s="120"/>
      <c r="I45" s="167"/>
    </row>
    <row r="46" spans="1:9" x14ac:dyDescent="0.2">
      <c r="A46" s="770">
        <v>39</v>
      </c>
      <c r="B46" s="55" t="s">
        <v>169</v>
      </c>
      <c r="C46" s="121" t="s">
        <v>170</v>
      </c>
      <c r="D46" s="51"/>
      <c r="E46" s="162"/>
      <c r="F46" s="166"/>
      <c r="G46" s="167"/>
      <c r="H46" s="120"/>
      <c r="I46" s="167"/>
    </row>
    <row r="47" spans="1:9" x14ac:dyDescent="0.2">
      <c r="A47" s="770">
        <v>40</v>
      </c>
      <c r="B47" s="65" t="s">
        <v>171</v>
      </c>
      <c r="C47" s="121" t="s">
        <v>172</v>
      </c>
      <c r="D47" s="51"/>
      <c r="E47" s="162"/>
      <c r="F47" s="166"/>
      <c r="G47" s="167"/>
      <c r="H47" s="120"/>
      <c r="I47" s="167"/>
    </row>
    <row r="48" spans="1:9" x14ac:dyDescent="0.2">
      <c r="A48" s="770">
        <v>41</v>
      </c>
      <c r="B48" s="55" t="s">
        <v>78</v>
      </c>
      <c r="C48" s="121" t="s">
        <v>79</v>
      </c>
      <c r="D48" s="51">
        <v>1459</v>
      </c>
      <c r="E48" s="162">
        <v>88</v>
      </c>
      <c r="F48" s="166"/>
      <c r="G48" s="167"/>
      <c r="H48" s="120">
        <v>148</v>
      </c>
      <c r="I48" s="167">
        <v>3100</v>
      </c>
    </row>
    <row r="49" spans="1:9" x14ac:dyDescent="0.2">
      <c r="A49" s="770">
        <v>42</v>
      </c>
      <c r="B49" s="65" t="s">
        <v>173</v>
      </c>
      <c r="C49" s="121" t="s">
        <v>174</v>
      </c>
      <c r="D49" s="51"/>
      <c r="E49" s="162"/>
      <c r="F49" s="166"/>
      <c r="G49" s="167"/>
      <c r="H49" s="120"/>
      <c r="I49" s="167"/>
    </row>
    <row r="50" spans="1:9" x14ac:dyDescent="0.2">
      <c r="A50" s="770">
        <v>43</v>
      </c>
      <c r="B50" s="55" t="s">
        <v>175</v>
      </c>
      <c r="C50" s="121" t="s">
        <v>176</v>
      </c>
      <c r="D50" s="51"/>
      <c r="E50" s="162"/>
      <c r="F50" s="166"/>
      <c r="G50" s="167"/>
      <c r="H50" s="120"/>
      <c r="I50" s="167"/>
    </row>
    <row r="51" spans="1:9" x14ac:dyDescent="0.2">
      <c r="A51" s="770">
        <v>44</v>
      </c>
      <c r="B51" s="55" t="s">
        <v>42</v>
      </c>
      <c r="C51" s="121" t="s">
        <v>43</v>
      </c>
      <c r="D51" s="51">
        <v>1460</v>
      </c>
      <c r="E51" s="162">
        <v>125</v>
      </c>
      <c r="F51" s="51">
        <v>330</v>
      </c>
      <c r="G51" s="167">
        <v>9900</v>
      </c>
      <c r="H51" s="120"/>
      <c r="I51" s="167"/>
    </row>
    <row r="52" spans="1:9" x14ac:dyDescent="0.2">
      <c r="A52" s="770">
        <v>45</v>
      </c>
      <c r="B52" s="65" t="s">
        <v>177</v>
      </c>
      <c r="C52" s="121" t="s">
        <v>178</v>
      </c>
      <c r="D52" s="51"/>
      <c r="E52" s="162"/>
      <c r="F52" s="166"/>
      <c r="G52" s="167"/>
      <c r="H52" s="120"/>
      <c r="I52" s="167"/>
    </row>
    <row r="53" spans="1:9" x14ac:dyDescent="0.2">
      <c r="A53" s="770">
        <v>46</v>
      </c>
      <c r="B53" s="65" t="s">
        <v>179</v>
      </c>
      <c r="C53" s="121" t="s">
        <v>180</v>
      </c>
      <c r="D53" s="51"/>
      <c r="E53" s="162"/>
      <c r="F53" s="166"/>
      <c r="G53" s="167"/>
      <c r="H53" s="120"/>
      <c r="I53" s="167"/>
    </row>
    <row r="54" spans="1:9" x14ac:dyDescent="0.2">
      <c r="A54" s="770">
        <v>47</v>
      </c>
      <c r="B54" s="55" t="s">
        <v>181</v>
      </c>
      <c r="C54" s="121" t="s">
        <v>182</v>
      </c>
      <c r="D54" s="51"/>
      <c r="E54" s="162"/>
      <c r="F54" s="166"/>
      <c r="G54" s="167"/>
      <c r="H54" s="120"/>
      <c r="I54" s="167"/>
    </row>
    <row r="55" spans="1:9" x14ac:dyDescent="0.2">
      <c r="A55" s="770">
        <v>48</v>
      </c>
      <c r="B55" s="65" t="s">
        <v>183</v>
      </c>
      <c r="C55" s="121" t="s">
        <v>184</v>
      </c>
      <c r="D55" s="51"/>
      <c r="E55" s="162"/>
      <c r="F55" s="166"/>
      <c r="G55" s="167"/>
      <c r="H55" s="120"/>
      <c r="I55" s="167"/>
    </row>
    <row r="56" spans="1:9" x14ac:dyDescent="0.2">
      <c r="A56" s="770">
        <v>49</v>
      </c>
      <c r="B56" s="55" t="s">
        <v>185</v>
      </c>
      <c r="C56" s="121" t="s">
        <v>186</v>
      </c>
      <c r="D56" s="51"/>
      <c r="E56" s="162"/>
      <c r="F56" s="166"/>
      <c r="G56" s="167"/>
      <c r="H56" s="120"/>
      <c r="I56" s="167"/>
    </row>
    <row r="57" spans="1:9" x14ac:dyDescent="0.2">
      <c r="A57" s="770">
        <v>50</v>
      </c>
      <c r="B57" s="65" t="s">
        <v>187</v>
      </c>
      <c r="C57" s="121" t="s">
        <v>188</v>
      </c>
      <c r="D57" s="51"/>
      <c r="E57" s="162"/>
      <c r="F57" s="166"/>
      <c r="G57" s="167"/>
      <c r="H57" s="120"/>
      <c r="I57" s="167"/>
    </row>
    <row r="58" spans="1:9" x14ac:dyDescent="0.2">
      <c r="A58" s="770">
        <v>51</v>
      </c>
      <c r="B58" s="65" t="s">
        <v>189</v>
      </c>
      <c r="C58" s="121" t="s">
        <v>190</v>
      </c>
      <c r="D58" s="51"/>
      <c r="E58" s="162"/>
      <c r="F58" s="166"/>
      <c r="G58" s="167"/>
      <c r="H58" s="120"/>
      <c r="I58" s="167"/>
    </row>
    <row r="59" spans="1:9" x14ac:dyDescent="0.2">
      <c r="A59" s="770">
        <v>52</v>
      </c>
      <c r="B59" s="768" t="s">
        <v>191</v>
      </c>
      <c r="C59" s="122" t="s">
        <v>192</v>
      </c>
      <c r="D59" s="51"/>
      <c r="E59" s="162"/>
      <c r="F59" s="166"/>
      <c r="G59" s="167"/>
      <c r="H59" s="120"/>
      <c r="I59" s="167"/>
    </row>
    <row r="60" spans="1:9" ht="17.25" customHeight="1" x14ac:dyDescent="0.2">
      <c r="A60" s="770">
        <v>53</v>
      </c>
      <c r="B60" s="65" t="s">
        <v>22</v>
      </c>
      <c r="C60" s="121" t="s">
        <v>23</v>
      </c>
      <c r="D60" s="51"/>
      <c r="E60" s="162"/>
      <c r="F60" s="166"/>
      <c r="G60" s="167"/>
      <c r="H60" s="120"/>
      <c r="I60" s="167"/>
    </row>
    <row r="61" spans="1:9" ht="17.25" customHeight="1" x14ac:dyDescent="0.2">
      <c r="A61" s="770">
        <v>54</v>
      </c>
      <c r="B61" s="65" t="s">
        <v>24</v>
      </c>
      <c r="C61" s="121" t="s">
        <v>25</v>
      </c>
      <c r="D61" s="51"/>
      <c r="E61" s="162"/>
      <c r="F61" s="166"/>
      <c r="G61" s="167"/>
      <c r="H61" s="120"/>
      <c r="I61" s="167"/>
    </row>
    <row r="62" spans="1:9" ht="17.25" customHeight="1" x14ac:dyDescent="0.2">
      <c r="A62" s="770">
        <v>55</v>
      </c>
      <c r="B62" s="65" t="s">
        <v>193</v>
      </c>
      <c r="C62" s="121" t="s">
        <v>194</v>
      </c>
      <c r="D62" s="51"/>
      <c r="E62" s="162"/>
      <c r="F62" s="166"/>
      <c r="G62" s="167"/>
      <c r="H62" s="120"/>
      <c r="I62" s="167"/>
    </row>
    <row r="63" spans="1:9" ht="17.25" customHeight="1" x14ac:dyDescent="0.2">
      <c r="A63" s="770">
        <v>56</v>
      </c>
      <c r="B63" s="55" t="s">
        <v>26</v>
      </c>
      <c r="C63" s="121" t="s">
        <v>27</v>
      </c>
      <c r="D63" s="51"/>
      <c r="E63" s="162"/>
      <c r="F63" s="166"/>
      <c r="G63" s="167"/>
      <c r="H63" s="120"/>
      <c r="I63" s="167"/>
    </row>
    <row r="64" spans="1:9" ht="17.25" customHeight="1" x14ac:dyDescent="0.2">
      <c r="A64" s="770">
        <v>57</v>
      </c>
      <c r="B64" s="55" t="s">
        <v>28</v>
      </c>
      <c r="C64" s="121" t="s">
        <v>29</v>
      </c>
      <c r="D64" s="51"/>
      <c r="E64" s="162"/>
      <c r="F64" s="166"/>
      <c r="G64" s="167"/>
      <c r="H64" s="120"/>
      <c r="I64" s="167"/>
    </row>
    <row r="65" spans="1:9" ht="25.5" x14ac:dyDescent="0.2">
      <c r="A65" s="770">
        <v>58</v>
      </c>
      <c r="B65" s="55" t="s">
        <v>196</v>
      </c>
      <c r="C65" s="121" t="s">
        <v>197</v>
      </c>
      <c r="D65" s="51"/>
      <c r="E65" s="162"/>
      <c r="F65" s="166"/>
      <c r="G65" s="167"/>
      <c r="H65" s="120"/>
      <c r="I65" s="167"/>
    </row>
    <row r="66" spans="1:9" ht="25.5" x14ac:dyDescent="0.2">
      <c r="A66" s="770">
        <v>59</v>
      </c>
      <c r="B66" s="65" t="s">
        <v>198</v>
      </c>
      <c r="C66" s="121" t="s">
        <v>199</v>
      </c>
      <c r="D66" s="51"/>
      <c r="E66" s="162"/>
      <c r="F66" s="166"/>
      <c r="G66" s="167"/>
      <c r="H66" s="120"/>
      <c r="I66" s="167"/>
    </row>
    <row r="67" spans="1:9" x14ac:dyDescent="0.2">
      <c r="A67" s="770">
        <v>60</v>
      </c>
      <c r="B67" s="55" t="s">
        <v>62</v>
      </c>
      <c r="C67" s="121" t="s">
        <v>200</v>
      </c>
      <c r="D67" s="51"/>
      <c r="E67" s="162"/>
      <c r="F67" s="166"/>
      <c r="G67" s="167"/>
      <c r="H67" s="120"/>
      <c r="I67" s="167"/>
    </row>
    <row r="68" spans="1:9" x14ac:dyDescent="0.2">
      <c r="A68" s="770">
        <v>61</v>
      </c>
      <c r="B68" s="55" t="s">
        <v>64</v>
      </c>
      <c r="C68" s="121" t="s">
        <v>201</v>
      </c>
      <c r="D68" s="51"/>
      <c r="E68" s="162"/>
      <c r="F68" s="166"/>
      <c r="G68" s="167"/>
      <c r="H68" s="120"/>
      <c r="I68" s="167"/>
    </row>
    <row r="69" spans="1:9" x14ac:dyDescent="0.2">
      <c r="A69" s="770">
        <v>62</v>
      </c>
      <c r="B69" s="55" t="s">
        <v>66</v>
      </c>
      <c r="C69" s="121" t="s">
        <v>202</v>
      </c>
      <c r="D69" s="51"/>
      <c r="E69" s="162"/>
      <c r="F69" s="166"/>
      <c r="G69" s="167"/>
      <c r="H69" s="120"/>
      <c r="I69" s="167"/>
    </row>
    <row r="70" spans="1:9" ht="25.5" x14ac:dyDescent="0.2">
      <c r="A70" s="770">
        <v>63</v>
      </c>
      <c r="B70" s="55" t="s">
        <v>203</v>
      </c>
      <c r="C70" s="121" t="s">
        <v>204</v>
      </c>
      <c r="D70" s="51"/>
      <c r="E70" s="162"/>
      <c r="F70" s="166"/>
      <c r="G70" s="167"/>
      <c r="H70" s="120"/>
      <c r="I70" s="167"/>
    </row>
    <row r="71" spans="1:9" ht="25.5" x14ac:dyDescent="0.2">
      <c r="A71" s="770">
        <v>64</v>
      </c>
      <c r="B71" s="55" t="s">
        <v>205</v>
      </c>
      <c r="C71" s="121" t="s">
        <v>206</v>
      </c>
      <c r="D71" s="51"/>
      <c r="E71" s="162"/>
      <c r="F71" s="166"/>
      <c r="G71" s="167"/>
      <c r="H71" s="120"/>
      <c r="I71" s="167"/>
    </row>
    <row r="72" spans="1:9" ht="25.5" x14ac:dyDescent="0.2">
      <c r="A72" s="770">
        <v>65</v>
      </c>
      <c r="B72" s="55" t="s">
        <v>207</v>
      </c>
      <c r="C72" s="121" t="s">
        <v>208</v>
      </c>
      <c r="D72" s="51"/>
      <c r="E72" s="162"/>
      <c r="F72" s="166"/>
      <c r="G72" s="167"/>
      <c r="H72" s="120"/>
      <c r="I72" s="167"/>
    </row>
    <row r="73" spans="1:9" ht="25.5" x14ac:dyDescent="0.2">
      <c r="A73" s="770">
        <v>66</v>
      </c>
      <c r="B73" s="55" t="s">
        <v>209</v>
      </c>
      <c r="C73" s="121" t="s">
        <v>210</v>
      </c>
      <c r="D73" s="51"/>
      <c r="E73" s="162"/>
      <c r="F73" s="166"/>
      <c r="G73" s="167"/>
      <c r="H73" s="120"/>
      <c r="I73" s="167"/>
    </row>
    <row r="74" spans="1:9" ht="25.5" x14ac:dyDescent="0.2">
      <c r="A74" s="770">
        <v>67</v>
      </c>
      <c r="B74" s="65" t="s">
        <v>211</v>
      </c>
      <c r="C74" s="121" t="s">
        <v>212</v>
      </c>
      <c r="D74" s="51"/>
      <c r="E74" s="162"/>
      <c r="F74" s="166"/>
      <c r="G74" s="167"/>
      <c r="H74" s="120"/>
      <c r="I74" s="167"/>
    </row>
    <row r="75" spans="1:9" ht="25.5" x14ac:dyDescent="0.2">
      <c r="A75" s="770">
        <v>68</v>
      </c>
      <c r="B75" s="55" t="s">
        <v>213</v>
      </c>
      <c r="C75" s="121" t="s">
        <v>214</v>
      </c>
      <c r="D75" s="51"/>
      <c r="E75" s="162"/>
      <c r="F75" s="166"/>
      <c r="G75" s="167"/>
      <c r="H75" s="120"/>
      <c r="I75" s="167"/>
    </row>
    <row r="76" spans="1:9" ht="25.5" x14ac:dyDescent="0.2">
      <c r="A76" s="770">
        <v>69</v>
      </c>
      <c r="B76" s="65" t="s">
        <v>215</v>
      </c>
      <c r="C76" s="121" t="s">
        <v>216</v>
      </c>
      <c r="D76" s="51"/>
      <c r="E76" s="162"/>
      <c r="F76" s="166"/>
      <c r="G76" s="167"/>
      <c r="H76" s="120"/>
      <c r="I76" s="167"/>
    </row>
    <row r="77" spans="1:9" x14ac:dyDescent="0.2">
      <c r="A77" s="770">
        <v>70</v>
      </c>
      <c r="B77" s="55" t="s">
        <v>217</v>
      </c>
      <c r="C77" s="121" t="s">
        <v>218</v>
      </c>
      <c r="D77" s="51"/>
      <c r="E77" s="162"/>
      <c r="F77" s="166"/>
      <c r="G77" s="167"/>
      <c r="H77" s="120"/>
      <c r="I77" s="167"/>
    </row>
    <row r="78" spans="1:9" x14ac:dyDescent="0.2">
      <c r="A78" s="770">
        <v>71</v>
      </c>
      <c r="B78" s="65" t="s">
        <v>50</v>
      </c>
      <c r="C78" s="121" t="s">
        <v>219</v>
      </c>
      <c r="D78" s="51"/>
      <c r="E78" s="162"/>
      <c r="F78" s="166"/>
      <c r="G78" s="167"/>
      <c r="H78" s="120"/>
      <c r="I78" s="167"/>
    </row>
    <row r="79" spans="1:9" x14ac:dyDescent="0.2">
      <c r="A79" s="770">
        <v>72</v>
      </c>
      <c r="B79" s="65" t="s">
        <v>52</v>
      </c>
      <c r="C79" s="121" t="s">
        <v>220</v>
      </c>
      <c r="D79" s="51"/>
      <c r="E79" s="162"/>
      <c r="F79" s="166"/>
      <c r="G79" s="167"/>
      <c r="H79" s="120"/>
      <c r="I79" s="167"/>
    </row>
    <row r="80" spans="1:9" x14ac:dyDescent="0.2">
      <c r="A80" s="770">
        <v>73</v>
      </c>
      <c r="B80" s="55" t="s">
        <v>44</v>
      </c>
      <c r="C80" s="121" t="s">
        <v>221</v>
      </c>
      <c r="D80" s="51"/>
      <c r="E80" s="162"/>
      <c r="F80" s="166"/>
      <c r="G80" s="167"/>
      <c r="H80" s="120"/>
      <c r="I80" s="167"/>
    </row>
    <row r="81" spans="1:9" x14ac:dyDescent="0.2">
      <c r="A81" s="770">
        <v>74</v>
      </c>
      <c r="B81" s="55" t="s">
        <v>54</v>
      </c>
      <c r="C81" s="121" t="s">
        <v>222</v>
      </c>
      <c r="D81" s="51"/>
      <c r="E81" s="162"/>
      <c r="F81" s="166"/>
      <c r="G81" s="167"/>
      <c r="H81" s="120"/>
      <c r="I81" s="167"/>
    </row>
    <row r="82" spans="1:9" x14ac:dyDescent="0.2">
      <c r="A82" s="770">
        <v>75</v>
      </c>
      <c r="B82" s="55" t="s">
        <v>36</v>
      </c>
      <c r="C82" s="121" t="s">
        <v>37</v>
      </c>
      <c r="D82" s="51"/>
      <c r="E82" s="162"/>
      <c r="F82" s="166"/>
      <c r="G82" s="167"/>
      <c r="H82" s="120"/>
      <c r="I82" s="167"/>
    </row>
    <row r="83" spans="1:9" x14ac:dyDescent="0.2">
      <c r="A83" s="770">
        <v>76</v>
      </c>
      <c r="B83" s="55" t="s">
        <v>48</v>
      </c>
      <c r="C83" s="121" t="s">
        <v>223</v>
      </c>
      <c r="D83" s="51"/>
      <c r="E83" s="162"/>
      <c r="F83" s="166"/>
      <c r="G83" s="167"/>
      <c r="H83" s="120"/>
      <c r="I83" s="167"/>
    </row>
    <row r="84" spans="1:9" x14ac:dyDescent="0.2">
      <c r="A84" s="770">
        <v>77</v>
      </c>
      <c r="B84" s="55" t="s">
        <v>224</v>
      </c>
      <c r="C84" s="177" t="s">
        <v>225</v>
      </c>
      <c r="D84" s="51"/>
      <c r="E84" s="162"/>
      <c r="F84" s="166"/>
      <c r="G84" s="167"/>
      <c r="H84" s="120"/>
      <c r="I84" s="167"/>
    </row>
    <row r="85" spans="1:9" x14ac:dyDescent="0.2">
      <c r="A85" s="770">
        <v>78</v>
      </c>
      <c r="B85" s="59" t="s">
        <v>226</v>
      </c>
      <c r="C85" s="177" t="s">
        <v>227</v>
      </c>
      <c r="D85" s="51"/>
      <c r="E85" s="162"/>
      <c r="F85" s="166"/>
      <c r="G85" s="167"/>
      <c r="H85" s="120"/>
      <c r="I85" s="167"/>
    </row>
    <row r="86" spans="1:9" ht="25.5" x14ac:dyDescent="0.2">
      <c r="A86" s="1195">
        <v>79</v>
      </c>
      <c r="B86" s="1222" t="s">
        <v>228</v>
      </c>
      <c r="C86" s="178" t="s">
        <v>229</v>
      </c>
      <c r="D86" s="51"/>
      <c r="E86" s="162"/>
      <c r="F86" s="166"/>
      <c r="G86" s="167"/>
      <c r="H86" s="120"/>
      <c r="I86" s="167"/>
    </row>
    <row r="87" spans="1:9" ht="38.25" x14ac:dyDescent="0.2">
      <c r="A87" s="1195"/>
      <c r="B87" s="1222"/>
      <c r="C87" s="177" t="s">
        <v>230</v>
      </c>
      <c r="D87" s="51"/>
      <c r="E87" s="162"/>
      <c r="F87" s="166"/>
      <c r="G87" s="167"/>
      <c r="H87" s="120"/>
      <c r="I87" s="167"/>
    </row>
    <row r="88" spans="1:9" ht="25.5" x14ac:dyDescent="0.2">
      <c r="A88" s="1195"/>
      <c r="B88" s="1222"/>
      <c r="C88" s="177" t="s">
        <v>231</v>
      </c>
      <c r="D88" s="51"/>
      <c r="E88" s="162"/>
      <c r="F88" s="166"/>
      <c r="G88" s="167"/>
      <c r="H88" s="120"/>
      <c r="I88" s="167"/>
    </row>
    <row r="89" spans="1:9" ht="38.25" x14ac:dyDescent="0.2">
      <c r="A89" s="1195"/>
      <c r="B89" s="1222"/>
      <c r="C89" s="185" t="s">
        <v>232</v>
      </c>
      <c r="D89" s="51"/>
      <c r="E89" s="162"/>
      <c r="F89" s="166"/>
      <c r="G89" s="167"/>
      <c r="H89" s="120"/>
      <c r="I89" s="167"/>
    </row>
    <row r="90" spans="1:9" ht="25.5" x14ac:dyDescent="0.2">
      <c r="A90" s="770">
        <v>80</v>
      </c>
      <c r="B90" s="65" t="s">
        <v>233</v>
      </c>
      <c r="C90" s="121" t="s">
        <v>234</v>
      </c>
      <c r="D90" s="51"/>
      <c r="E90" s="162"/>
      <c r="F90" s="166"/>
      <c r="G90" s="167"/>
      <c r="H90" s="120"/>
      <c r="I90" s="167"/>
    </row>
    <row r="91" spans="1:9" x14ac:dyDescent="0.2">
      <c r="A91" s="770">
        <v>81</v>
      </c>
      <c r="B91" s="55" t="s">
        <v>235</v>
      </c>
      <c r="C91" s="121" t="s">
        <v>236</v>
      </c>
      <c r="D91" s="51"/>
      <c r="E91" s="162"/>
      <c r="F91" s="166"/>
      <c r="G91" s="167"/>
      <c r="H91" s="120"/>
      <c r="I91" s="167"/>
    </row>
    <row r="92" spans="1:9" x14ac:dyDescent="0.2">
      <c r="A92" s="770">
        <v>82</v>
      </c>
      <c r="B92" s="65" t="s">
        <v>74</v>
      </c>
      <c r="C92" s="121" t="s">
        <v>237</v>
      </c>
      <c r="D92" s="51"/>
      <c r="E92" s="162"/>
      <c r="F92" s="166"/>
      <c r="G92" s="167"/>
      <c r="H92" s="120"/>
      <c r="I92" s="167"/>
    </row>
    <row r="93" spans="1:9" x14ac:dyDescent="0.2">
      <c r="A93" s="770">
        <v>83</v>
      </c>
      <c r="B93" s="55" t="s">
        <v>38</v>
      </c>
      <c r="C93" s="121" t="s">
        <v>39</v>
      </c>
      <c r="D93" s="51">
        <v>1459</v>
      </c>
      <c r="E93" s="162">
        <v>88</v>
      </c>
      <c r="F93" s="168">
        <v>165</v>
      </c>
      <c r="G93" s="167">
        <v>4950</v>
      </c>
      <c r="H93" s="120"/>
      <c r="I93" s="167"/>
    </row>
    <row r="94" spans="1:9" x14ac:dyDescent="0.2">
      <c r="A94" s="770">
        <v>84</v>
      </c>
      <c r="B94" s="55" t="s">
        <v>40</v>
      </c>
      <c r="C94" s="121" t="s">
        <v>41</v>
      </c>
      <c r="D94" s="51">
        <v>1459</v>
      </c>
      <c r="E94" s="162">
        <v>88</v>
      </c>
      <c r="F94" s="166"/>
      <c r="G94" s="167"/>
      <c r="H94" s="120"/>
      <c r="I94" s="167"/>
    </row>
    <row r="95" spans="1:9" x14ac:dyDescent="0.2">
      <c r="A95" s="770">
        <v>85</v>
      </c>
      <c r="B95" s="55" t="s">
        <v>238</v>
      </c>
      <c r="C95" s="121" t="s">
        <v>239</v>
      </c>
      <c r="D95" s="51"/>
      <c r="E95" s="162"/>
      <c r="F95" s="166"/>
      <c r="G95" s="167"/>
      <c r="H95" s="120"/>
      <c r="I95" s="167"/>
    </row>
    <row r="96" spans="1:9" x14ac:dyDescent="0.2">
      <c r="A96" s="770">
        <v>86</v>
      </c>
      <c r="B96" s="55" t="s">
        <v>240</v>
      </c>
      <c r="C96" s="121" t="s">
        <v>241</v>
      </c>
      <c r="D96" s="51"/>
      <c r="E96" s="162"/>
      <c r="F96" s="166"/>
      <c r="G96" s="167"/>
      <c r="H96" s="120"/>
      <c r="I96" s="167"/>
    </row>
    <row r="97" spans="1:9" x14ac:dyDescent="0.2">
      <c r="A97" s="770">
        <v>87</v>
      </c>
      <c r="B97" s="55" t="s">
        <v>88</v>
      </c>
      <c r="C97" s="121" t="s">
        <v>89</v>
      </c>
      <c r="D97" s="51"/>
      <c r="E97" s="162"/>
      <c r="F97" s="166"/>
      <c r="G97" s="167"/>
      <c r="H97" s="120"/>
      <c r="I97" s="167"/>
    </row>
    <row r="98" spans="1:9" x14ac:dyDescent="0.2">
      <c r="A98" s="770">
        <v>88</v>
      </c>
      <c r="B98" s="55" t="s">
        <v>242</v>
      </c>
      <c r="C98" s="121" t="s">
        <v>243</v>
      </c>
      <c r="D98" s="51"/>
      <c r="E98" s="162"/>
      <c r="F98" s="51"/>
      <c r="G98" s="167"/>
      <c r="H98" s="120"/>
      <c r="I98" s="167"/>
    </row>
    <row r="99" spans="1:9" x14ac:dyDescent="0.2">
      <c r="A99" s="770">
        <v>89</v>
      </c>
      <c r="B99" s="55" t="s">
        <v>244</v>
      </c>
      <c r="C99" s="121" t="s">
        <v>245</v>
      </c>
      <c r="D99" s="51"/>
      <c r="E99" s="162"/>
      <c r="F99" s="51"/>
      <c r="G99" s="167"/>
      <c r="H99" s="120"/>
      <c r="I99" s="167"/>
    </row>
    <row r="100" spans="1:9" x14ac:dyDescent="0.2">
      <c r="A100" s="770">
        <v>90</v>
      </c>
      <c r="B100" s="65" t="s">
        <v>246</v>
      </c>
      <c r="C100" s="121" t="s">
        <v>247</v>
      </c>
      <c r="D100" s="51">
        <v>1460</v>
      </c>
      <c r="E100" s="162">
        <v>110</v>
      </c>
      <c r="F100" s="51">
        <v>330</v>
      </c>
      <c r="G100" s="167">
        <v>9900</v>
      </c>
      <c r="H100" s="120"/>
      <c r="I100" s="167"/>
    </row>
    <row r="101" spans="1:9" x14ac:dyDescent="0.2">
      <c r="A101" s="770">
        <v>91</v>
      </c>
      <c r="B101" s="55" t="s">
        <v>248</v>
      </c>
      <c r="C101" s="121" t="s">
        <v>249</v>
      </c>
      <c r="D101" s="51"/>
      <c r="E101" s="162"/>
      <c r="F101" s="51"/>
      <c r="G101" s="167"/>
      <c r="H101" s="120"/>
      <c r="I101" s="167"/>
    </row>
    <row r="102" spans="1:9" x14ac:dyDescent="0.2">
      <c r="A102" s="770">
        <v>92</v>
      </c>
      <c r="B102" s="55" t="s">
        <v>250</v>
      </c>
      <c r="C102" s="121" t="s">
        <v>251</v>
      </c>
      <c r="D102" s="51"/>
      <c r="E102" s="162"/>
      <c r="F102" s="166"/>
      <c r="G102" s="167"/>
      <c r="H102" s="120"/>
      <c r="I102" s="167"/>
    </row>
    <row r="103" spans="1:9" x14ac:dyDescent="0.2">
      <c r="A103" s="770">
        <v>93</v>
      </c>
      <c r="B103" s="65" t="s">
        <v>32</v>
      </c>
      <c r="C103" s="121" t="s">
        <v>33</v>
      </c>
      <c r="D103" s="51"/>
      <c r="E103" s="162"/>
      <c r="F103" s="166"/>
      <c r="G103" s="167"/>
      <c r="H103" s="120"/>
      <c r="I103" s="167"/>
    </row>
    <row r="104" spans="1:9" x14ac:dyDescent="0.2">
      <c r="A104" s="770">
        <v>94</v>
      </c>
      <c r="B104" s="55" t="s">
        <v>252</v>
      </c>
      <c r="C104" s="121" t="s">
        <v>253</v>
      </c>
      <c r="D104" s="51"/>
      <c r="E104" s="162"/>
      <c r="F104" s="166"/>
      <c r="G104" s="167"/>
      <c r="H104" s="120"/>
      <c r="I104" s="167"/>
    </row>
    <row r="105" spans="1:9" x14ac:dyDescent="0.2">
      <c r="A105" s="770">
        <v>95</v>
      </c>
      <c r="B105" s="65" t="s">
        <v>254</v>
      </c>
      <c r="C105" s="121" t="s">
        <v>255</v>
      </c>
      <c r="D105" s="51">
        <v>1459</v>
      </c>
      <c r="E105" s="162">
        <v>88</v>
      </c>
      <c r="F105" s="166"/>
      <c r="G105" s="167"/>
      <c r="H105" s="120">
        <v>148</v>
      </c>
      <c r="I105" s="167">
        <v>3100</v>
      </c>
    </row>
    <row r="106" spans="1:9" x14ac:dyDescent="0.2">
      <c r="A106" s="770">
        <v>96</v>
      </c>
      <c r="B106" s="65" t="s">
        <v>256</v>
      </c>
      <c r="C106" s="121" t="s">
        <v>257</v>
      </c>
      <c r="D106" s="51"/>
      <c r="E106" s="162"/>
      <c r="F106" s="166"/>
      <c r="G106" s="167"/>
      <c r="H106" s="120"/>
      <c r="I106" s="167"/>
    </row>
    <row r="107" spans="1:9" x14ac:dyDescent="0.2">
      <c r="A107" s="770">
        <v>97</v>
      </c>
      <c r="B107" s="55" t="s">
        <v>76</v>
      </c>
      <c r="C107" s="121" t="s">
        <v>77</v>
      </c>
      <c r="D107" s="51"/>
      <c r="E107" s="162"/>
      <c r="F107" s="166"/>
      <c r="G107" s="167"/>
      <c r="H107" s="120"/>
      <c r="I107" s="167"/>
    </row>
    <row r="108" spans="1:9" x14ac:dyDescent="0.2">
      <c r="A108" s="770">
        <v>98</v>
      </c>
      <c r="B108" s="55" t="s">
        <v>258</v>
      </c>
      <c r="C108" s="121" t="s">
        <v>259</v>
      </c>
      <c r="D108" s="51"/>
      <c r="E108" s="162"/>
      <c r="F108" s="166"/>
      <c r="G108" s="167"/>
      <c r="H108" s="120"/>
      <c r="I108" s="167"/>
    </row>
    <row r="109" spans="1:9" x14ac:dyDescent="0.2">
      <c r="A109" s="770">
        <v>99</v>
      </c>
      <c r="B109" s="55" t="s">
        <v>262</v>
      </c>
      <c r="C109" s="121" t="s">
        <v>263</v>
      </c>
      <c r="D109" s="51"/>
      <c r="E109" s="162"/>
      <c r="F109" s="166"/>
      <c r="G109" s="167"/>
      <c r="H109" s="120"/>
      <c r="I109" s="167"/>
    </row>
    <row r="110" spans="1:9" x14ac:dyDescent="0.2">
      <c r="A110" s="770">
        <v>100</v>
      </c>
      <c r="B110" s="65" t="s">
        <v>264</v>
      </c>
      <c r="C110" s="121" t="s">
        <v>265</v>
      </c>
      <c r="D110" s="51"/>
      <c r="E110" s="162"/>
      <c r="F110" s="166"/>
      <c r="G110" s="167"/>
      <c r="H110" s="120"/>
      <c r="I110" s="167"/>
    </row>
    <row r="111" spans="1:9" x14ac:dyDescent="0.2">
      <c r="A111" s="770">
        <v>101</v>
      </c>
      <c r="B111" s="55" t="s">
        <v>266</v>
      </c>
      <c r="C111" s="121" t="s">
        <v>267</v>
      </c>
      <c r="D111" s="51"/>
      <c r="E111" s="162"/>
      <c r="F111" s="166"/>
      <c r="G111" s="167"/>
      <c r="H111" s="120"/>
      <c r="I111" s="167"/>
    </row>
    <row r="112" spans="1:9" ht="12.75" customHeight="1" x14ac:dyDescent="0.2">
      <c r="A112" s="770">
        <v>102</v>
      </c>
      <c r="B112" s="55" t="s">
        <v>268</v>
      </c>
      <c r="C112" s="121" t="s">
        <v>269</v>
      </c>
      <c r="D112" s="51"/>
      <c r="E112" s="162"/>
      <c r="F112" s="166"/>
      <c r="G112" s="167"/>
      <c r="H112" s="120"/>
      <c r="I112" s="167"/>
    </row>
    <row r="113" spans="1:9" x14ac:dyDescent="0.2">
      <c r="A113" s="770">
        <v>103</v>
      </c>
      <c r="B113" s="55" t="s">
        <v>270</v>
      </c>
      <c r="C113" s="121" t="s">
        <v>271</v>
      </c>
      <c r="D113" s="51"/>
      <c r="E113" s="162"/>
      <c r="F113" s="166"/>
      <c r="G113" s="167"/>
      <c r="H113" s="120"/>
      <c r="I113" s="167"/>
    </row>
    <row r="114" spans="1:9" x14ac:dyDescent="0.2">
      <c r="A114" s="770">
        <v>104</v>
      </c>
      <c r="B114" s="65" t="s">
        <v>272</v>
      </c>
      <c r="C114" s="121" t="s">
        <v>273</v>
      </c>
      <c r="D114" s="51"/>
      <c r="E114" s="162"/>
      <c r="F114" s="166"/>
      <c r="G114" s="167"/>
      <c r="H114" s="120"/>
      <c r="I114" s="167"/>
    </row>
    <row r="115" spans="1:9" x14ac:dyDescent="0.2">
      <c r="A115" s="770">
        <v>105</v>
      </c>
      <c r="B115" s="65" t="s">
        <v>274</v>
      </c>
      <c r="C115" s="121" t="s">
        <v>275</v>
      </c>
      <c r="D115" s="51"/>
      <c r="E115" s="162"/>
      <c r="F115" s="166"/>
      <c r="G115" s="167"/>
      <c r="H115" s="120"/>
      <c r="I115" s="167"/>
    </row>
    <row r="116" spans="1:9" x14ac:dyDescent="0.2">
      <c r="A116" s="770">
        <v>106</v>
      </c>
      <c r="B116" s="55" t="s">
        <v>276</v>
      </c>
      <c r="C116" s="121" t="s">
        <v>277</v>
      </c>
      <c r="D116" s="51"/>
      <c r="E116" s="162"/>
      <c r="F116" s="166"/>
      <c r="G116" s="167"/>
      <c r="H116" s="120"/>
      <c r="I116" s="167"/>
    </row>
    <row r="117" spans="1:9" x14ac:dyDescent="0.2">
      <c r="A117" s="770">
        <v>107</v>
      </c>
      <c r="B117" s="55" t="s">
        <v>278</v>
      </c>
      <c r="C117" s="121" t="s">
        <v>279</v>
      </c>
      <c r="D117" s="51"/>
      <c r="E117" s="162"/>
      <c r="F117" s="166"/>
      <c r="G117" s="167"/>
      <c r="H117" s="120"/>
      <c r="I117" s="167"/>
    </row>
    <row r="118" spans="1:9" x14ac:dyDescent="0.2">
      <c r="A118" s="770">
        <v>108</v>
      </c>
      <c r="B118" s="55" t="s">
        <v>280</v>
      </c>
      <c r="C118" s="121" t="s">
        <v>281</v>
      </c>
      <c r="D118" s="51"/>
      <c r="E118" s="162"/>
      <c r="F118" s="166"/>
      <c r="G118" s="167"/>
      <c r="H118" s="120"/>
      <c r="I118" s="167"/>
    </row>
    <row r="119" spans="1:9" x14ac:dyDescent="0.2">
      <c r="A119" s="770">
        <v>109</v>
      </c>
      <c r="B119" s="768" t="s">
        <v>282</v>
      </c>
      <c r="C119" s="177" t="s">
        <v>283</v>
      </c>
      <c r="D119" s="51"/>
      <c r="E119" s="162"/>
      <c r="F119" s="166"/>
      <c r="G119" s="167"/>
      <c r="H119" s="120"/>
      <c r="I119" s="167"/>
    </row>
    <row r="120" spans="1:9" x14ac:dyDescent="0.2">
      <c r="A120" s="770">
        <v>110</v>
      </c>
      <c r="B120" s="65" t="s">
        <v>284</v>
      </c>
      <c r="C120" s="121" t="s">
        <v>285</v>
      </c>
      <c r="D120" s="51"/>
      <c r="E120" s="162"/>
      <c r="F120" s="166"/>
      <c r="G120" s="167"/>
      <c r="H120" s="120"/>
      <c r="I120" s="167"/>
    </row>
    <row r="121" spans="1:9" x14ac:dyDescent="0.2">
      <c r="A121" s="770">
        <v>111</v>
      </c>
      <c r="B121" s="65" t="s">
        <v>286</v>
      </c>
      <c r="C121" s="177" t="s">
        <v>357</v>
      </c>
      <c r="D121" s="51"/>
      <c r="E121" s="162"/>
      <c r="F121" s="166"/>
      <c r="G121" s="167"/>
      <c r="H121" s="120"/>
      <c r="I121" s="167"/>
    </row>
    <row r="122" spans="1:9" x14ac:dyDescent="0.2">
      <c r="A122" s="770">
        <v>112</v>
      </c>
      <c r="B122" s="65" t="s">
        <v>288</v>
      </c>
      <c r="C122" s="121" t="s">
        <v>289</v>
      </c>
      <c r="D122" s="51"/>
      <c r="E122" s="162"/>
      <c r="F122" s="166"/>
      <c r="G122" s="167"/>
      <c r="H122" s="120"/>
      <c r="I122" s="167"/>
    </row>
    <row r="123" spans="1:9" x14ac:dyDescent="0.2">
      <c r="A123" s="770">
        <v>113</v>
      </c>
      <c r="B123" s="141" t="s">
        <v>290</v>
      </c>
      <c r="C123" s="123" t="s">
        <v>291</v>
      </c>
      <c r="D123" s="51"/>
      <c r="E123" s="162"/>
      <c r="F123" s="166"/>
      <c r="G123" s="167"/>
      <c r="H123" s="120"/>
      <c r="I123" s="167"/>
    </row>
    <row r="124" spans="1:9" x14ac:dyDescent="0.2">
      <c r="A124" s="770">
        <v>114</v>
      </c>
      <c r="B124" s="55" t="s">
        <v>292</v>
      </c>
      <c r="C124" s="121" t="s">
        <v>293</v>
      </c>
      <c r="D124" s="51"/>
      <c r="E124" s="162"/>
      <c r="F124" s="166"/>
      <c r="G124" s="167"/>
      <c r="H124" s="120"/>
      <c r="I124" s="167"/>
    </row>
    <row r="125" spans="1:9" ht="25.5" x14ac:dyDescent="0.2">
      <c r="A125" s="770">
        <v>115</v>
      </c>
      <c r="B125" s="65" t="s">
        <v>294</v>
      </c>
      <c r="C125" s="184" t="s">
        <v>295</v>
      </c>
      <c r="D125" s="51"/>
      <c r="E125" s="162"/>
      <c r="F125" s="166"/>
      <c r="G125" s="167"/>
      <c r="H125" s="120"/>
      <c r="I125" s="167"/>
    </row>
    <row r="126" spans="1:9" x14ac:dyDescent="0.2">
      <c r="A126" s="770">
        <v>116</v>
      </c>
      <c r="B126" s="55" t="s">
        <v>296</v>
      </c>
      <c r="C126" s="121" t="s">
        <v>297</v>
      </c>
      <c r="D126" s="51"/>
      <c r="E126" s="162"/>
      <c r="F126" s="166"/>
      <c r="G126" s="167"/>
      <c r="H126" s="120"/>
      <c r="I126" s="167"/>
    </row>
    <row r="127" spans="1:9" x14ac:dyDescent="0.2">
      <c r="A127" s="770">
        <v>117</v>
      </c>
      <c r="B127" s="65" t="s">
        <v>70</v>
      </c>
      <c r="C127" s="121" t="s">
        <v>298</v>
      </c>
      <c r="D127" s="51"/>
      <c r="E127" s="162"/>
      <c r="F127" s="166"/>
      <c r="G127" s="167"/>
      <c r="H127" s="120"/>
      <c r="I127" s="167"/>
    </row>
    <row r="128" spans="1:9" x14ac:dyDescent="0.2">
      <c r="A128" s="770">
        <v>118</v>
      </c>
      <c r="B128" s="65" t="s">
        <v>72</v>
      </c>
      <c r="C128" s="121" t="s">
        <v>73</v>
      </c>
      <c r="D128" s="51"/>
      <c r="E128" s="162"/>
      <c r="F128" s="166"/>
      <c r="G128" s="167"/>
      <c r="H128" s="120"/>
      <c r="I128" s="167"/>
    </row>
    <row r="129" spans="1:9" x14ac:dyDescent="0.2">
      <c r="A129" s="770">
        <v>119</v>
      </c>
      <c r="B129" s="55" t="s">
        <v>34</v>
      </c>
      <c r="C129" s="121" t="s">
        <v>35</v>
      </c>
      <c r="D129" s="51"/>
      <c r="E129" s="162"/>
      <c r="F129" s="166"/>
      <c r="G129" s="167"/>
      <c r="H129" s="120"/>
      <c r="I129" s="167"/>
    </row>
    <row r="130" spans="1:9" x14ac:dyDescent="0.2">
      <c r="A130" s="770">
        <v>120</v>
      </c>
      <c r="B130" s="65" t="s">
        <v>299</v>
      </c>
      <c r="C130" s="121" t="s">
        <v>300</v>
      </c>
      <c r="D130" s="51"/>
      <c r="E130" s="162"/>
      <c r="F130" s="166"/>
      <c r="G130" s="167"/>
      <c r="H130" s="120"/>
      <c r="I130" s="167"/>
    </row>
    <row r="131" spans="1:9" x14ac:dyDescent="0.2">
      <c r="A131" s="770">
        <v>121</v>
      </c>
      <c r="B131" s="55" t="s">
        <v>301</v>
      </c>
      <c r="C131" s="121" t="s">
        <v>302</v>
      </c>
      <c r="D131" s="51"/>
      <c r="E131" s="162"/>
      <c r="F131" s="166"/>
      <c r="G131" s="167"/>
      <c r="H131" s="120"/>
      <c r="I131" s="167"/>
    </row>
    <row r="132" spans="1:9" x14ac:dyDescent="0.2">
      <c r="A132" s="770">
        <v>122</v>
      </c>
      <c r="B132" s="55" t="s">
        <v>303</v>
      </c>
      <c r="C132" s="121" t="s">
        <v>304</v>
      </c>
      <c r="D132" s="51"/>
      <c r="E132" s="162"/>
      <c r="F132" s="166"/>
      <c r="G132" s="167"/>
      <c r="H132" s="120"/>
      <c r="I132" s="167"/>
    </row>
    <row r="133" spans="1:9" x14ac:dyDescent="0.2">
      <c r="A133" s="770">
        <v>123</v>
      </c>
      <c r="B133" s="65" t="s">
        <v>16</v>
      </c>
      <c r="C133" s="121" t="s">
        <v>17</v>
      </c>
      <c r="D133" s="51"/>
      <c r="E133" s="162"/>
      <c r="F133" s="166"/>
      <c r="G133" s="167"/>
      <c r="H133" s="120"/>
      <c r="I133" s="167"/>
    </row>
    <row r="134" spans="1:9" x14ac:dyDescent="0.2">
      <c r="A134" s="770">
        <v>124</v>
      </c>
      <c r="B134" s="65" t="s">
        <v>68</v>
      </c>
      <c r="C134" s="121" t="s">
        <v>69</v>
      </c>
      <c r="D134" s="51"/>
      <c r="E134" s="162"/>
      <c r="F134" s="166"/>
      <c r="G134" s="167"/>
      <c r="H134" s="120"/>
      <c r="I134" s="167"/>
    </row>
    <row r="135" spans="1:9" x14ac:dyDescent="0.2">
      <c r="A135" s="770">
        <v>125</v>
      </c>
      <c r="B135" s="65" t="s">
        <v>60</v>
      </c>
      <c r="C135" s="121" t="s">
        <v>305</v>
      </c>
      <c r="D135" s="51"/>
      <c r="E135" s="162"/>
      <c r="F135" s="166"/>
      <c r="G135" s="167"/>
      <c r="H135" s="120"/>
      <c r="I135" s="167"/>
    </row>
    <row r="136" spans="1:9" x14ac:dyDescent="0.2">
      <c r="A136" s="770">
        <v>126</v>
      </c>
      <c r="B136" s="65" t="s">
        <v>56</v>
      </c>
      <c r="C136" s="121" t="s">
        <v>306</v>
      </c>
      <c r="D136" s="51"/>
      <c r="E136" s="162"/>
      <c r="F136" s="166"/>
      <c r="G136" s="167"/>
      <c r="H136" s="120"/>
      <c r="I136" s="167"/>
    </row>
    <row r="137" spans="1:9" x14ac:dyDescent="0.2">
      <c r="A137" s="770">
        <v>127</v>
      </c>
      <c r="B137" s="65" t="s">
        <v>307</v>
      </c>
      <c r="C137" s="121" t="s">
        <v>308</v>
      </c>
      <c r="D137" s="51"/>
      <c r="E137" s="162"/>
      <c r="F137" s="166"/>
      <c r="G137" s="167"/>
      <c r="H137" s="120"/>
      <c r="I137" s="167"/>
    </row>
    <row r="138" spans="1:9" x14ac:dyDescent="0.2">
      <c r="A138" s="770">
        <v>128</v>
      </c>
      <c r="B138" s="55" t="s">
        <v>309</v>
      </c>
      <c r="C138" s="121" t="s">
        <v>310</v>
      </c>
      <c r="D138" s="51"/>
      <c r="E138" s="162"/>
      <c r="F138" s="166"/>
      <c r="G138" s="167"/>
      <c r="H138" s="120"/>
      <c r="I138" s="167"/>
    </row>
    <row r="139" spans="1:9" x14ac:dyDescent="0.2">
      <c r="A139" s="770">
        <v>129</v>
      </c>
      <c r="B139" s="65" t="s">
        <v>311</v>
      </c>
      <c r="C139" s="186" t="s">
        <v>312</v>
      </c>
      <c r="D139" s="51"/>
      <c r="E139" s="162"/>
      <c r="F139" s="166"/>
      <c r="G139" s="167"/>
      <c r="H139" s="120"/>
      <c r="I139" s="167"/>
    </row>
    <row r="140" spans="1:9" x14ac:dyDescent="0.2">
      <c r="A140" s="770">
        <v>130</v>
      </c>
      <c r="B140" s="65" t="s">
        <v>313</v>
      </c>
      <c r="C140" s="58" t="s">
        <v>314</v>
      </c>
      <c r="D140" s="51"/>
      <c r="E140" s="162"/>
      <c r="F140" s="166"/>
      <c r="G140" s="167"/>
      <c r="H140" s="120"/>
      <c r="I140" s="167"/>
    </row>
    <row r="141" spans="1:9" x14ac:dyDescent="0.2">
      <c r="A141" s="770">
        <v>131</v>
      </c>
      <c r="B141" s="66" t="s">
        <v>315</v>
      </c>
      <c r="C141" s="67" t="s">
        <v>316</v>
      </c>
      <c r="D141" s="51">
        <v>26100</v>
      </c>
      <c r="E141" s="162">
        <v>4350</v>
      </c>
      <c r="F141" s="54">
        <v>2178</v>
      </c>
      <c r="G141" s="167">
        <v>69696</v>
      </c>
      <c r="H141" s="120">
        <v>2967</v>
      </c>
      <c r="I141" s="167">
        <v>62310</v>
      </c>
    </row>
    <row r="142" spans="1:9" x14ac:dyDescent="0.2">
      <c r="A142" s="770">
        <v>132</v>
      </c>
      <c r="B142" s="65" t="s">
        <v>317</v>
      </c>
      <c r="C142" s="69" t="s">
        <v>318</v>
      </c>
      <c r="D142" s="51"/>
      <c r="E142" s="162"/>
      <c r="F142" s="166"/>
      <c r="G142" s="167"/>
      <c r="H142" s="120"/>
      <c r="I142" s="165"/>
    </row>
    <row r="143" spans="1:9" x14ac:dyDescent="0.2">
      <c r="A143" s="770">
        <v>133</v>
      </c>
      <c r="B143" s="70" t="s">
        <v>319</v>
      </c>
      <c r="C143" s="71" t="s">
        <v>320</v>
      </c>
      <c r="D143" s="51"/>
      <c r="E143" s="162"/>
      <c r="F143" s="166"/>
      <c r="G143" s="167"/>
      <c r="H143" s="120"/>
      <c r="I143" s="165"/>
    </row>
    <row r="144" spans="1:9" x14ac:dyDescent="0.2">
      <c r="A144" s="770">
        <v>134</v>
      </c>
      <c r="B144" s="72" t="s">
        <v>323</v>
      </c>
      <c r="C144" s="71" t="s">
        <v>324</v>
      </c>
      <c r="D144" s="795"/>
      <c r="E144" s="162"/>
      <c r="F144" s="796"/>
      <c r="G144" s="163"/>
      <c r="H144" s="120"/>
      <c r="I144" s="165"/>
    </row>
    <row r="145" spans="1:9" ht="13.5" thickBot="1" x14ac:dyDescent="0.25">
      <c r="A145" s="775">
        <v>135</v>
      </c>
      <c r="B145" s="776" t="s">
        <v>743</v>
      </c>
      <c r="C145" s="777" t="s">
        <v>744</v>
      </c>
      <c r="D145" s="797"/>
      <c r="E145" s="798"/>
      <c r="F145" s="778"/>
      <c r="G145" s="779"/>
      <c r="H145" s="780"/>
      <c r="I145" s="779"/>
    </row>
    <row r="146" spans="1:9" x14ac:dyDescent="0.2">
      <c r="F146" s="23"/>
      <c r="G146" s="23"/>
      <c r="H146" s="23"/>
      <c r="I146" s="23"/>
    </row>
    <row r="147" spans="1:9" x14ac:dyDescent="0.2">
      <c r="G147" s="153"/>
      <c r="I147" s="153"/>
    </row>
    <row r="148" spans="1:9" x14ac:dyDescent="0.2">
      <c r="G148" s="153"/>
      <c r="I148" s="169"/>
    </row>
    <row r="149" spans="1:9" x14ac:dyDescent="0.2">
      <c r="F149" s="23"/>
      <c r="G149" s="169"/>
      <c r="I149" s="169"/>
    </row>
    <row r="150" spans="1:9" x14ac:dyDescent="0.2">
      <c r="F150" s="23"/>
    </row>
  </sheetData>
  <mergeCells count="12">
    <mergeCell ref="A5:C5"/>
    <mergeCell ref="A6:C6"/>
    <mergeCell ref="A7:C7"/>
    <mergeCell ref="A86:A89"/>
    <mergeCell ref="B86:B89"/>
    <mergeCell ref="A1:I1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="90" zoomScaleNormal="90" workbookViewId="0">
      <pane xSplit="3" ySplit="7" topLeftCell="D118" activePane="bottomRight" state="frozen"/>
      <selection pane="topRight" activeCell="D1" sqref="D1"/>
      <selection pane="bottomLeft" activeCell="A8" sqref="A8"/>
      <selection pane="bottomRight" activeCell="N30" sqref="N30"/>
    </sheetView>
  </sheetViews>
  <sheetFormatPr defaultRowHeight="12.75" x14ac:dyDescent="0.25"/>
  <cols>
    <col min="1" max="1" width="5.85546875" style="100" customWidth="1"/>
    <col min="2" max="2" width="9.140625" style="100"/>
    <col min="3" max="3" width="32.7109375" style="101" customWidth="1"/>
    <col min="4" max="4" width="14" style="102" customWidth="1"/>
    <col min="5" max="5" width="14.28515625" style="102" customWidth="1"/>
    <col min="6" max="6" width="12.5703125" style="131" customWidth="1"/>
    <col min="7" max="7" width="13.42578125" style="102" customWidth="1"/>
    <col min="8" max="8" width="13.28515625" style="128" customWidth="1"/>
    <col min="9" max="9" width="13.140625" style="103" customWidth="1"/>
    <col min="10" max="10" width="11.28515625" style="128" customWidth="1"/>
    <col min="11" max="11" width="13.140625" style="103" customWidth="1"/>
    <col min="12" max="16384" width="9.140625" style="100"/>
  </cols>
  <sheetData>
    <row r="1" spans="1:11" ht="15.75" x14ac:dyDescent="0.25">
      <c r="A1" s="1175" t="s">
        <v>747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</row>
    <row r="2" spans="1:11" ht="13.5" thickBot="1" x14ac:dyDescent="0.3"/>
    <row r="3" spans="1:11" s="99" customFormat="1" ht="25.5" customHeight="1" x14ac:dyDescent="0.25">
      <c r="A3" s="1225" t="s">
        <v>0</v>
      </c>
      <c r="B3" s="1179" t="s">
        <v>1</v>
      </c>
      <c r="C3" s="1214" t="s">
        <v>93</v>
      </c>
      <c r="D3" s="1216" t="s">
        <v>343</v>
      </c>
      <c r="E3" s="1231"/>
      <c r="F3" s="1231"/>
      <c r="G3" s="1232"/>
      <c r="H3" s="1216" t="s">
        <v>344</v>
      </c>
      <c r="I3" s="1187"/>
      <c r="J3" s="1233" t="s">
        <v>345</v>
      </c>
      <c r="K3" s="1234"/>
    </row>
    <row r="4" spans="1:11" s="99" customFormat="1" ht="52.5" customHeight="1" thickBot="1" x14ac:dyDescent="0.3">
      <c r="A4" s="1226"/>
      <c r="B4" s="1213"/>
      <c r="C4" s="1215"/>
      <c r="D4" s="105" t="s">
        <v>329</v>
      </c>
      <c r="E4" s="170" t="s">
        <v>355</v>
      </c>
      <c r="F4" s="171" t="s">
        <v>353</v>
      </c>
      <c r="G4" s="156" t="s">
        <v>330</v>
      </c>
      <c r="H4" s="157" t="s">
        <v>348</v>
      </c>
      <c r="I4" s="106" t="s">
        <v>332</v>
      </c>
      <c r="J4" s="799" t="s">
        <v>356</v>
      </c>
      <c r="K4" s="106" t="s">
        <v>334</v>
      </c>
    </row>
    <row r="5" spans="1:11" x14ac:dyDescent="0.25">
      <c r="A5" s="1219" t="s">
        <v>335</v>
      </c>
      <c r="B5" s="1220"/>
      <c r="C5" s="1221"/>
      <c r="D5" s="109">
        <f t="shared" ref="D5:K5" si="0">SUM(D6:D7)</f>
        <v>639440</v>
      </c>
      <c r="E5" s="172">
        <f t="shared" si="0"/>
        <v>99924</v>
      </c>
      <c r="F5" s="172">
        <f t="shared" si="0"/>
        <v>739364</v>
      </c>
      <c r="G5" s="143">
        <f t="shared" si="0"/>
        <v>188557</v>
      </c>
      <c r="H5" s="173">
        <f t="shared" si="0"/>
        <v>6603</v>
      </c>
      <c r="I5" s="112">
        <f t="shared" si="0"/>
        <v>526080</v>
      </c>
      <c r="J5" s="111">
        <f t="shared" si="0"/>
        <v>799</v>
      </c>
      <c r="K5" s="112">
        <f t="shared" si="0"/>
        <v>41540</v>
      </c>
    </row>
    <row r="6" spans="1:11" x14ac:dyDescent="0.25">
      <c r="A6" s="1191" t="s">
        <v>106</v>
      </c>
      <c r="B6" s="1192"/>
      <c r="C6" s="1194"/>
      <c r="D6" s="113"/>
      <c r="E6" s="141"/>
      <c r="F6" s="136"/>
      <c r="G6" s="146"/>
      <c r="H6" s="174"/>
      <c r="I6" s="116"/>
      <c r="J6" s="115"/>
      <c r="K6" s="43"/>
    </row>
    <row r="7" spans="1:11" x14ac:dyDescent="0.25">
      <c r="A7" s="1191" t="s">
        <v>108</v>
      </c>
      <c r="B7" s="1192"/>
      <c r="C7" s="1194"/>
      <c r="D7" s="117">
        <f>SUM(D8:D145)-D86</f>
        <v>639440</v>
      </c>
      <c r="E7" s="136">
        <f t="shared" ref="E7:K7" si="1">SUM(E8:E145)-E86</f>
        <v>99924</v>
      </c>
      <c r="F7" s="136">
        <f t="shared" si="1"/>
        <v>739364</v>
      </c>
      <c r="G7" s="146">
        <f t="shared" si="1"/>
        <v>188557</v>
      </c>
      <c r="H7" s="117">
        <f t="shared" si="1"/>
        <v>6603</v>
      </c>
      <c r="I7" s="118">
        <f t="shared" si="1"/>
        <v>526080</v>
      </c>
      <c r="J7" s="140">
        <f t="shared" si="1"/>
        <v>799</v>
      </c>
      <c r="K7" s="118">
        <f t="shared" si="1"/>
        <v>41540</v>
      </c>
    </row>
    <row r="8" spans="1:11" x14ac:dyDescent="0.25">
      <c r="A8" s="770">
        <v>1</v>
      </c>
      <c r="B8" s="44" t="s">
        <v>109</v>
      </c>
      <c r="C8" s="121" t="s">
        <v>110</v>
      </c>
      <c r="D8" s="113">
        <v>2850</v>
      </c>
      <c r="E8" s="141"/>
      <c r="F8" s="136">
        <f>D8+E8</f>
        <v>2850</v>
      </c>
      <c r="G8" s="175">
        <v>475</v>
      </c>
      <c r="H8" s="176"/>
      <c r="I8" s="116"/>
      <c r="J8" s="800"/>
      <c r="K8" s="116"/>
    </row>
    <row r="9" spans="1:11" x14ac:dyDescent="0.25">
      <c r="A9" s="770">
        <v>2</v>
      </c>
      <c r="B9" s="44" t="s">
        <v>111</v>
      </c>
      <c r="C9" s="121" t="s">
        <v>112</v>
      </c>
      <c r="D9" s="113">
        <v>5458</v>
      </c>
      <c r="E9" s="141"/>
      <c r="F9" s="136">
        <f>D9+E9</f>
        <v>5458</v>
      </c>
      <c r="G9" s="175">
        <v>912</v>
      </c>
      <c r="H9" s="176"/>
      <c r="I9" s="116"/>
      <c r="J9" s="800"/>
      <c r="K9" s="116"/>
    </row>
    <row r="10" spans="1:11" x14ac:dyDescent="0.25">
      <c r="A10" s="770">
        <v>3</v>
      </c>
      <c r="B10" s="53" t="s">
        <v>80</v>
      </c>
      <c r="C10" s="121" t="s">
        <v>81</v>
      </c>
      <c r="D10" s="113"/>
      <c r="E10" s="141"/>
      <c r="F10" s="136"/>
      <c r="G10" s="175"/>
      <c r="H10" s="176"/>
      <c r="I10" s="116"/>
      <c r="J10" s="800"/>
      <c r="K10" s="116"/>
    </row>
    <row r="11" spans="1:11" x14ac:dyDescent="0.25">
      <c r="A11" s="770">
        <v>4</v>
      </c>
      <c r="B11" s="44" t="s">
        <v>113</v>
      </c>
      <c r="C11" s="121" t="s">
        <v>114</v>
      </c>
      <c r="D11" s="113">
        <v>2250</v>
      </c>
      <c r="E11" s="141"/>
      <c r="F11" s="136">
        <f t="shared" ref="F11:F19" si="2">D11+E11</f>
        <v>2250</v>
      </c>
      <c r="G11" s="175">
        <v>375</v>
      </c>
      <c r="H11" s="176"/>
      <c r="I11" s="116"/>
      <c r="J11" s="800"/>
      <c r="K11" s="116"/>
    </row>
    <row r="12" spans="1:11" x14ac:dyDescent="0.25">
      <c r="A12" s="770">
        <v>5</v>
      </c>
      <c r="B12" s="44" t="s">
        <v>115</v>
      </c>
      <c r="C12" s="121" t="s">
        <v>116</v>
      </c>
      <c r="D12" s="113">
        <v>3000</v>
      </c>
      <c r="E12" s="141"/>
      <c r="F12" s="136">
        <f t="shared" si="2"/>
        <v>3000</v>
      </c>
      <c r="G12" s="175">
        <v>500</v>
      </c>
      <c r="H12" s="176"/>
      <c r="I12" s="116"/>
      <c r="J12" s="800"/>
      <c r="K12" s="116"/>
    </row>
    <row r="13" spans="1:11" x14ac:dyDescent="0.25">
      <c r="A13" s="770">
        <v>6</v>
      </c>
      <c r="B13" s="53" t="s">
        <v>117</v>
      </c>
      <c r="C13" s="121" t="s">
        <v>118</v>
      </c>
      <c r="D13" s="113">
        <v>1500</v>
      </c>
      <c r="E13" s="141"/>
      <c r="F13" s="136">
        <f t="shared" si="2"/>
        <v>1500</v>
      </c>
      <c r="G13" s="175">
        <v>250</v>
      </c>
      <c r="H13" s="176"/>
      <c r="I13" s="116"/>
      <c r="J13" s="800"/>
      <c r="K13" s="116"/>
    </row>
    <row r="14" spans="1:11" x14ac:dyDescent="0.25">
      <c r="A14" s="770">
        <v>7</v>
      </c>
      <c r="B14" s="55" t="s">
        <v>20</v>
      </c>
      <c r="C14" s="121" t="s">
        <v>21</v>
      </c>
      <c r="D14" s="113">
        <v>5625</v>
      </c>
      <c r="E14" s="141"/>
      <c r="F14" s="136">
        <f t="shared" si="2"/>
        <v>5625</v>
      </c>
      <c r="G14" s="175">
        <v>938</v>
      </c>
      <c r="H14" s="176"/>
      <c r="I14" s="116"/>
      <c r="J14" s="800"/>
      <c r="K14" s="116"/>
    </row>
    <row r="15" spans="1:11" x14ac:dyDescent="0.25">
      <c r="A15" s="770">
        <v>8</v>
      </c>
      <c r="B15" s="53" t="s">
        <v>119</v>
      </c>
      <c r="C15" s="121" t="s">
        <v>120</v>
      </c>
      <c r="D15" s="113">
        <v>3375</v>
      </c>
      <c r="E15" s="141"/>
      <c r="F15" s="136">
        <f t="shared" si="2"/>
        <v>3375</v>
      </c>
      <c r="G15" s="175">
        <v>562</v>
      </c>
      <c r="H15" s="176"/>
      <c r="I15" s="116"/>
      <c r="J15" s="800"/>
      <c r="K15" s="116"/>
    </row>
    <row r="16" spans="1:11" x14ac:dyDescent="0.25">
      <c r="A16" s="770">
        <v>9</v>
      </c>
      <c r="B16" s="53" t="s">
        <v>121</v>
      </c>
      <c r="C16" s="121" t="s">
        <v>122</v>
      </c>
      <c r="D16" s="113">
        <v>3750</v>
      </c>
      <c r="E16" s="141"/>
      <c r="F16" s="136">
        <f t="shared" si="2"/>
        <v>3750</v>
      </c>
      <c r="G16" s="175">
        <v>625</v>
      </c>
      <c r="H16" s="176"/>
      <c r="I16" s="116"/>
      <c r="J16" s="800"/>
      <c r="K16" s="116"/>
    </row>
    <row r="17" spans="1:11" x14ac:dyDescent="0.25">
      <c r="A17" s="770">
        <v>10</v>
      </c>
      <c r="B17" s="53" t="s">
        <v>123</v>
      </c>
      <c r="C17" s="121" t="s">
        <v>124</v>
      </c>
      <c r="D17" s="113">
        <v>2625</v>
      </c>
      <c r="E17" s="141"/>
      <c r="F17" s="136">
        <f t="shared" si="2"/>
        <v>2625</v>
      </c>
      <c r="G17" s="175">
        <v>438</v>
      </c>
      <c r="H17" s="176"/>
      <c r="I17" s="116"/>
      <c r="J17" s="800"/>
      <c r="K17" s="116"/>
    </row>
    <row r="18" spans="1:11" x14ac:dyDescent="0.25">
      <c r="A18" s="770">
        <v>11</v>
      </c>
      <c r="B18" s="53" t="s">
        <v>125</v>
      </c>
      <c r="C18" s="121" t="s">
        <v>126</v>
      </c>
      <c r="D18" s="113">
        <v>3418</v>
      </c>
      <c r="E18" s="141"/>
      <c r="F18" s="136">
        <f t="shared" si="2"/>
        <v>3418</v>
      </c>
      <c r="G18" s="175">
        <v>569</v>
      </c>
      <c r="H18" s="176"/>
      <c r="I18" s="116"/>
      <c r="J18" s="800"/>
      <c r="K18" s="116"/>
    </row>
    <row r="19" spans="1:11" x14ac:dyDescent="0.25">
      <c r="A19" s="770">
        <v>12</v>
      </c>
      <c r="B19" s="53" t="s">
        <v>127</v>
      </c>
      <c r="C19" s="121" t="s">
        <v>128</v>
      </c>
      <c r="D19" s="113">
        <v>6525</v>
      </c>
      <c r="E19" s="141"/>
      <c r="F19" s="136">
        <f t="shared" si="2"/>
        <v>6525</v>
      </c>
      <c r="G19" s="175">
        <v>1088</v>
      </c>
      <c r="H19" s="176"/>
      <c r="I19" s="116"/>
      <c r="J19" s="800"/>
      <c r="K19" s="116"/>
    </row>
    <row r="20" spans="1:11" x14ac:dyDescent="0.25">
      <c r="A20" s="770">
        <v>13</v>
      </c>
      <c r="B20" s="56" t="s">
        <v>129</v>
      </c>
      <c r="C20" s="122" t="s">
        <v>130</v>
      </c>
      <c r="D20" s="113"/>
      <c r="E20" s="141"/>
      <c r="F20" s="136"/>
      <c r="G20" s="175"/>
      <c r="H20" s="176"/>
      <c r="I20" s="116"/>
      <c r="J20" s="800"/>
      <c r="K20" s="116"/>
    </row>
    <row r="21" spans="1:11" x14ac:dyDescent="0.25">
      <c r="A21" s="770">
        <v>14</v>
      </c>
      <c r="B21" s="53" t="s">
        <v>131</v>
      </c>
      <c r="C21" s="121" t="s">
        <v>132</v>
      </c>
      <c r="D21" s="113">
        <v>4575</v>
      </c>
      <c r="E21" s="141"/>
      <c r="F21" s="136">
        <f>D21+E21</f>
        <v>4575</v>
      </c>
      <c r="G21" s="175">
        <v>762</v>
      </c>
      <c r="H21" s="176"/>
      <c r="I21" s="116"/>
      <c r="J21" s="800"/>
      <c r="K21" s="116"/>
    </row>
    <row r="22" spans="1:11" x14ac:dyDescent="0.25">
      <c r="A22" s="770">
        <v>15</v>
      </c>
      <c r="B22" s="53" t="s">
        <v>133</v>
      </c>
      <c r="C22" s="121" t="s">
        <v>134</v>
      </c>
      <c r="D22" s="113">
        <v>6000</v>
      </c>
      <c r="E22" s="141"/>
      <c r="F22" s="136">
        <f>D22+E22</f>
        <v>6000</v>
      </c>
      <c r="G22" s="175">
        <v>1000</v>
      </c>
      <c r="H22" s="176"/>
      <c r="I22" s="116"/>
      <c r="J22" s="800"/>
      <c r="K22" s="116"/>
    </row>
    <row r="23" spans="1:11" x14ac:dyDescent="0.25">
      <c r="A23" s="770">
        <v>16</v>
      </c>
      <c r="B23" s="53" t="s">
        <v>135</v>
      </c>
      <c r="C23" s="121" t="s">
        <v>136</v>
      </c>
      <c r="D23" s="113">
        <v>7500</v>
      </c>
      <c r="E23" s="141"/>
      <c r="F23" s="136">
        <f>D23+E23</f>
        <v>7500</v>
      </c>
      <c r="G23" s="175">
        <v>1250</v>
      </c>
      <c r="H23" s="176"/>
      <c r="I23" s="116"/>
      <c r="J23" s="800"/>
      <c r="K23" s="116"/>
    </row>
    <row r="24" spans="1:11" x14ac:dyDescent="0.25">
      <c r="A24" s="770">
        <v>17</v>
      </c>
      <c r="B24" s="53" t="s">
        <v>30</v>
      </c>
      <c r="C24" s="121" t="s">
        <v>31</v>
      </c>
      <c r="D24" s="113"/>
      <c r="E24" s="141"/>
      <c r="F24" s="136"/>
      <c r="G24" s="175"/>
      <c r="H24" s="176"/>
      <c r="I24" s="116"/>
      <c r="J24" s="800"/>
      <c r="K24" s="116"/>
    </row>
    <row r="25" spans="1:11" x14ac:dyDescent="0.25">
      <c r="A25" s="770">
        <v>18</v>
      </c>
      <c r="B25" s="44" t="s">
        <v>137</v>
      </c>
      <c r="C25" s="121" t="s">
        <v>138</v>
      </c>
      <c r="D25" s="113">
        <v>2250</v>
      </c>
      <c r="E25" s="141"/>
      <c r="F25" s="136">
        <f>D25+E25</f>
        <v>2250</v>
      </c>
      <c r="G25" s="175">
        <v>375</v>
      </c>
      <c r="H25" s="176"/>
      <c r="I25" s="116"/>
      <c r="J25" s="800"/>
      <c r="K25" s="116"/>
    </row>
    <row r="26" spans="1:11" x14ac:dyDescent="0.25">
      <c r="A26" s="770">
        <v>19</v>
      </c>
      <c r="B26" s="44" t="s">
        <v>139</v>
      </c>
      <c r="C26" s="121" t="s">
        <v>140</v>
      </c>
      <c r="D26" s="113">
        <v>2250</v>
      </c>
      <c r="E26" s="141"/>
      <c r="F26" s="136">
        <f>D26+E26</f>
        <v>2250</v>
      </c>
      <c r="G26" s="175">
        <v>375</v>
      </c>
      <c r="H26" s="176"/>
      <c r="I26" s="116"/>
      <c r="J26" s="800"/>
      <c r="K26" s="116"/>
    </row>
    <row r="27" spans="1:11" x14ac:dyDescent="0.25">
      <c r="A27" s="770">
        <v>20</v>
      </c>
      <c r="B27" s="44" t="s">
        <v>84</v>
      </c>
      <c r="C27" s="121" t="s">
        <v>85</v>
      </c>
      <c r="D27" s="113">
        <v>5250</v>
      </c>
      <c r="E27" s="141"/>
      <c r="F27" s="136">
        <f>D27+E27</f>
        <v>5250</v>
      </c>
      <c r="G27" s="175">
        <v>875</v>
      </c>
      <c r="H27" s="176"/>
      <c r="I27" s="116"/>
      <c r="J27" s="800"/>
      <c r="K27" s="116"/>
    </row>
    <row r="28" spans="1:11" x14ac:dyDescent="0.25">
      <c r="A28" s="770">
        <v>21</v>
      </c>
      <c r="B28" s="44" t="s">
        <v>141</v>
      </c>
      <c r="C28" s="121" t="s">
        <v>142</v>
      </c>
      <c r="D28" s="113"/>
      <c r="E28" s="141"/>
      <c r="F28" s="136"/>
      <c r="G28" s="175"/>
      <c r="H28" s="176"/>
      <c r="I28" s="116"/>
      <c r="J28" s="800"/>
      <c r="K28" s="116"/>
    </row>
    <row r="29" spans="1:11" x14ac:dyDescent="0.25">
      <c r="A29" s="770">
        <v>22</v>
      </c>
      <c r="B29" s="53" t="s">
        <v>143</v>
      </c>
      <c r="C29" s="121" t="s">
        <v>144</v>
      </c>
      <c r="D29" s="113"/>
      <c r="E29" s="141"/>
      <c r="F29" s="136"/>
      <c r="G29" s="175"/>
      <c r="H29" s="176"/>
      <c r="I29" s="116"/>
      <c r="J29" s="800"/>
      <c r="K29" s="116"/>
    </row>
    <row r="30" spans="1:11" x14ac:dyDescent="0.25">
      <c r="A30" s="770">
        <v>23</v>
      </c>
      <c r="B30" s="53" t="s">
        <v>145</v>
      </c>
      <c r="C30" s="121" t="s">
        <v>146</v>
      </c>
      <c r="D30" s="113"/>
      <c r="E30" s="141"/>
      <c r="F30" s="136"/>
      <c r="G30" s="175"/>
      <c r="H30" s="176"/>
      <c r="I30" s="116"/>
      <c r="J30" s="800"/>
      <c r="K30" s="116"/>
    </row>
    <row r="31" spans="1:11" ht="25.5" x14ac:dyDescent="0.25">
      <c r="A31" s="770">
        <v>24</v>
      </c>
      <c r="B31" s="53" t="s">
        <v>147</v>
      </c>
      <c r="C31" s="121" t="s">
        <v>148</v>
      </c>
      <c r="D31" s="113"/>
      <c r="E31" s="141"/>
      <c r="F31" s="136"/>
      <c r="G31" s="175"/>
      <c r="H31" s="176"/>
      <c r="I31" s="116"/>
      <c r="J31" s="800"/>
      <c r="K31" s="116"/>
    </row>
    <row r="32" spans="1:11" x14ac:dyDescent="0.25">
      <c r="A32" s="770">
        <v>25</v>
      </c>
      <c r="B32" s="44" t="s">
        <v>149</v>
      </c>
      <c r="C32" s="121" t="s">
        <v>150</v>
      </c>
      <c r="D32" s="113">
        <v>5625</v>
      </c>
      <c r="E32" s="141"/>
      <c r="F32" s="136">
        <f>D32+E32</f>
        <v>5625</v>
      </c>
      <c r="G32" s="175">
        <v>938</v>
      </c>
      <c r="H32" s="176"/>
      <c r="I32" s="116"/>
      <c r="J32" s="800"/>
      <c r="K32" s="116"/>
    </row>
    <row r="33" spans="1:11" x14ac:dyDescent="0.25">
      <c r="A33" s="770">
        <v>26</v>
      </c>
      <c r="B33" s="53" t="s">
        <v>151</v>
      </c>
      <c r="C33" s="121" t="s">
        <v>152</v>
      </c>
      <c r="D33" s="113"/>
      <c r="E33" s="141"/>
      <c r="F33" s="136"/>
      <c r="G33" s="175"/>
      <c r="H33" s="176"/>
      <c r="I33" s="116"/>
      <c r="J33" s="800"/>
      <c r="K33" s="116"/>
    </row>
    <row r="34" spans="1:11" x14ac:dyDescent="0.25">
      <c r="A34" s="770">
        <v>27</v>
      </c>
      <c r="B34" s="44" t="s">
        <v>153</v>
      </c>
      <c r="C34" s="121" t="s">
        <v>154</v>
      </c>
      <c r="D34" s="113"/>
      <c r="E34" s="141"/>
      <c r="F34" s="136"/>
      <c r="G34" s="175"/>
      <c r="H34" s="176"/>
      <c r="I34" s="116"/>
      <c r="J34" s="800"/>
      <c r="K34" s="116"/>
    </row>
    <row r="35" spans="1:11" x14ac:dyDescent="0.25">
      <c r="A35" s="770">
        <v>28</v>
      </c>
      <c r="B35" s="44" t="s">
        <v>155</v>
      </c>
      <c r="C35" s="121" t="s">
        <v>156</v>
      </c>
      <c r="D35" s="113"/>
      <c r="E35" s="141"/>
      <c r="F35" s="136"/>
      <c r="G35" s="175"/>
      <c r="H35" s="176"/>
      <c r="I35" s="116"/>
      <c r="J35" s="800"/>
      <c r="K35" s="116"/>
    </row>
    <row r="36" spans="1:11" x14ac:dyDescent="0.25">
      <c r="A36" s="770">
        <v>29</v>
      </c>
      <c r="B36" s="53" t="s">
        <v>157</v>
      </c>
      <c r="C36" s="121" t="s">
        <v>158</v>
      </c>
      <c r="D36" s="113"/>
      <c r="E36" s="141"/>
      <c r="F36" s="136"/>
      <c r="G36" s="175"/>
      <c r="H36" s="176"/>
      <c r="I36" s="116"/>
      <c r="J36" s="800"/>
      <c r="K36" s="116"/>
    </row>
    <row r="37" spans="1:11" x14ac:dyDescent="0.25">
      <c r="A37" s="770">
        <v>30</v>
      </c>
      <c r="B37" s="44" t="s">
        <v>46</v>
      </c>
      <c r="C37" s="121" t="s">
        <v>47</v>
      </c>
      <c r="D37" s="113"/>
      <c r="E37" s="141"/>
      <c r="F37" s="136"/>
      <c r="G37" s="175"/>
      <c r="H37" s="176"/>
      <c r="I37" s="116"/>
      <c r="J37" s="800"/>
      <c r="K37" s="116"/>
    </row>
    <row r="38" spans="1:11" x14ac:dyDescent="0.25">
      <c r="A38" s="770">
        <v>31</v>
      </c>
      <c r="B38" s="55" t="s">
        <v>159</v>
      </c>
      <c r="C38" s="121" t="s">
        <v>160</v>
      </c>
      <c r="D38" s="113">
        <v>3750</v>
      </c>
      <c r="E38" s="141"/>
      <c r="F38" s="136">
        <f>D38+E38</f>
        <v>3750</v>
      </c>
      <c r="G38" s="175">
        <v>625</v>
      </c>
      <c r="H38" s="176"/>
      <c r="I38" s="116"/>
      <c r="J38" s="800"/>
      <c r="K38" s="116"/>
    </row>
    <row r="39" spans="1:11" x14ac:dyDescent="0.25">
      <c r="A39" s="770">
        <v>32</v>
      </c>
      <c r="B39" s="44" t="s">
        <v>58</v>
      </c>
      <c r="C39" s="121" t="s">
        <v>59</v>
      </c>
      <c r="D39" s="113"/>
      <c r="E39" s="141"/>
      <c r="F39" s="136"/>
      <c r="G39" s="175"/>
      <c r="H39" s="176"/>
      <c r="I39" s="116"/>
      <c r="J39" s="800"/>
      <c r="K39" s="116"/>
    </row>
    <row r="40" spans="1:11" x14ac:dyDescent="0.25">
      <c r="A40" s="770">
        <v>33</v>
      </c>
      <c r="B40" s="44" t="s">
        <v>161</v>
      </c>
      <c r="C40" s="121" t="s">
        <v>162</v>
      </c>
      <c r="D40" s="113">
        <v>3750</v>
      </c>
      <c r="E40" s="141"/>
      <c r="F40" s="136">
        <f t="shared" ref="F40:F45" si="3">D40+E40</f>
        <v>3750</v>
      </c>
      <c r="G40" s="175">
        <v>625</v>
      </c>
      <c r="H40" s="176"/>
      <c r="I40" s="116"/>
      <c r="J40" s="800"/>
      <c r="K40" s="116"/>
    </row>
    <row r="41" spans="1:11" x14ac:dyDescent="0.25">
      <c r="A41" s="770">
        <v>34</v>
      </c>
      <c r="B41" s="53" t="s">
        <v>82</v>
      </c>
      <c r="C41" s="121" t="s">
        <v>83</v>
      </c>
      <c r="D41" s="113">
        <v>11250</v>
      </c>
      <c r="E41" s="141"/>
      <c r="F41" s="136">
        <f t="shared" si="3"/>
        <v>11250</v>
      </c>
      <c r="G41" s="175">
        <v>1875</v>
      </c>
      <c r="H41" s="176"/>
      <c r="I41" s="116"/>
      <c r="J41" s="800"/>
      <c r="K41" s="116"/>
    </row>
    <row r="42" spans="1:11" x14ac:dyDescent="0.25">
      <c r="A42" s="770">
        <v>35</v>
      </c>
      <c r="B42" s="44" t="s">
        <v>163</v>
      </c>
      <c r="C42" s="121" t="s">
        <v>164</v>
      </c>
      <c r="D42" s="113">
        <v>3000</v>
      </c>
      <c r="E42" s="141"/>
      <c r="F42" s="136">
        <f t="shared" si="3"/>
        <v>3000</v>
      </c>
      <c r="G42" s="175">
        <v>500</v>
      </c>
      <c r="H42" s="176"/>
      <c r="I42" s="116"/>
      <c r="J42" s="800"/>
      <c r="K42" s="116"/>
    </row>
    <row r="43" spans="1:11" x14ac:dyDescent="0.25">
      <c r="A43" s="770">
        <v>36</v>
      </c>
      <c r="B43" s="44" t="s">
        <v>165</v>
      </c>
      <c r="C43" s="121" t="s">
        <v>166</v>
      </c>
      <c r="D43" s="113">
        <v>2700</v>
      </c>
      <c r="E43" s="141"/>
      <c r="F43" s="136">
        <f t="shared" si="3"/>
        <v>2700</v>
      </c>
      <c r="G43" s="175">
        <v>450</v>
      </c>
      <c r="H43" s="176"/>
      <c r="I43" s="116"/>
      <c r="J43" s="800"/>
      <c r="K43" s="116"/>
    </row>
    <row r="44" spans="1:11" x14ac:dyDescent="0.25">
      <c r="A44" s="770">
        <v>37</v>
      </c>
      <c r="B44" s="57" t="s">
        <v>86</v>
      </c>
      <c r="C44" s="123" t="s">
        <v>87</v>
      </c>
      <c r="D44" s="113">
        <v>5025</v>
      </c>
      <c r="E44" s="141"/>
      <c r="F44" s="136">
        <f t="shared" si="3"/>
        <v>5025</v>
      </c>
      <c r="G44" s="175">
        <v>838</v>
      </c>
      <c r="H44" s="176"/>
      <c r="I44" s="116"/>
      <c r="J44" s="800"/>
      <c r="K44" s="116"/>
    </row>
    <row r="45" spans="1:11" x14ac:dyDescent="0.25">
      <c r="A45" s="770">
        <v>38</v>
      </c>
      <c r="B45" s="44" t="s">
        <v>167</v>
      </c>
      <c r="C45" s="121" t="s">
        <v>168</v>
      </c>
      <c r="D45" s="113">
        <v>2819</v>
      </c>
      <c r="E45" s="141"/>
      <c r="F45" s="136">
        <f t="shared" si="3"/>
        <v>2819</v>
      </c>
      <c r="G45" s="175">
        <v>470</v>
      </c>
      <c r="H45" s="176"/>
      <c r="I45" s="116"/>
      <c r="J45" s="800"/>
      <c r="K45" s="116"/>
    </row>
    <row r="46" spans="1:11" x14ac:dyDescent="0.25">
      <c r="A46" s="770">
        <v>39</v>
      </c>
      <c r="B46" s="55" t="s">
        <v>169</v>
      </c>
      <c r="C46" s="121" t="s">
        <v>170</v>
      </c>
      <c r="D46" s="113"/>
      <c r="E46" s="141"/>
      <c r="F46" s="136"/>
      <c r="G46" s="175"/>
      <c r="H46" s="176"/>
      <c r="I46" s="116"/>
      <c r="J46" s="800"/>
      <c r="K46" s="116"/>
    </row>
    <row r="47" spans="1:11" x14ac:dyDescent="0.25">
      <c r="A47" s="770">
        <v>40</v>
      </c>
      <c r="B47" s="53" t="s">
        <v>171</v>
      </c>
      <c r="C47" s="121" t="s">
        <v>172</v>
      </c>
      <c r="D47" s="113"/>
      <c r="E47" s="141"/>
      <c r="F47" s="136"/>
      <c r="G47" s="175"/>
      <c r="H47" s="176"/>
      <c r="I47" s="116"/>
      <c r="J47" s="800"/>
      <c r="K47" s="116"/>
    </row>
    <row r="48" spans="1:11" x14ac:dyDescent="0.25">
      <c r="A48" s="770">
        <v>41</v>
      </c>
      <c r="B48" s="44" t="s">
        <v>78</v>
      </c>
      <c r="C48" s="121" t="s">
        <v>79</v>
      </c>
      <c r="D48" s="113">
        <v>3000</v>
      </c>
      <c r="E48" s="141"/>
      <c r="F48" s="136">
        <f t="shared" ref="F48:F57" si="4">D48+E48</f>
        <v>3000</v>
      </c>
      <c r="G48" s="175">
        <v>500</v>
      </c>
      <c r="H48" s="176"/>
      <c r="I48" s="116"/>
      <c r="J48" s="800"/>
      <c r="K48" s="116"/>
    </row>
    <row r="49" spans="1:11" x14ac:dyDescent="0.25">
      <c r="A49" s="770">
        <v>42</v>
      </c>
      <c r="B49" s="53" t="s">
        <v>173</v>
      </c>
      <c r="C49" s="121" t="s">
        <v>174</v>
      </c>
      <c r="D49" s="113">
        <v>6000</v>
      </c>
      <c r="E49" s="141"/>
      <c r="F49" s="136">
        <f t="shared" si="4"/>
        <v>6000</v>
      </c>
      <c r="G49" s="175">
        <v>1000</v>
      </c>
      <c r="H49" s="176"/>
      <c r="I49" s="116"/>
      <c r="J49" s="800"/>
      <c r="K49" s="116"/>
    </row>
    <row r="50" spans="1:11" x14ac:dyDescent="0.25">
      <c r="A50" s="770">
        <v>43</v>
      </c>
      <c r="B50" s="44" t="s">
        <v>175</v>
      </c>
      <c r="C50" s="121" t="s">
        <v>176</v>
      </c>
      <c r="D50" s="113">
        <v>3375</v>
      </c>
      <c r="E50" s="141"/>
      <c r="F50" s="136">
        <f t="shared" si="4"/>
        <v>3375</v>
      </c>
      <c r="G50" s="175">
        <v>562</v>
      </c>
      <c r="H50" s="176"/>
      <c r="I50" s="116"/>
      <c r="J50" s="800"/>
      <c r="K50" s="116"/>
    </row>
    <row r="51" spans="1:11" x14ac:dyDescent="0.25">
      <c r="A51" s="770">
        <v>44</v>
      </c>
      <c r="B51" s="44" t="s">
        <v>42</v>
      </c>
      <c r="C51" s="121" t="s">
        <v>43</v>
      </c>
      <c r="D51" s="113">
        <v>3750</v>
      </c>
      <c r="E51" s="141"/>
      <c r="F51" s="136">
        <f t="shared" si="4"/>
        <v>3750</v>
      </c>
      <c r="G51" s="175">
        <v>625</v>
      </c>
      <c r="H51" s="176"/>
      <c r="I51" s="116"/>
      <c r="J51" s="800"/>
      <c r="K51" s="116"/>
    </row>
    <row r="52" spans="1:11" x14ac:dyDescent="0.25">
      <c r="A52" s="770">
        <v>45</v>
      </c>
      <c r="B52" s="53" t="s">
        <v>177</v>
      </c>
      <c r="C52" s="121" t="s">
        <v>178</v>
      </c>
      <c r="D52" s="113">
        <v>5625</v>
      </c>
      <c r="E52" s="141"/>
      <c r="F52" s="136">
        <f t="shared" si="4"/>
        <v>5625</v>
      </c>
      <c r="G52" s="175">
        <v>938</v>
      </c>
      <c r="H52" s="176"/>
      <c r="I52" s="116"/>
      <c r="J52" s="800"/>
      <c r="K52" s="116"/>
    </row>
    <row r="53" spans="1:11" x14ac:dyDescent="0.25">
      <c r="A53" s="770">
        <v>46</v>
      </c>
      <c r="B53" s="53" t="s">
        <v>179</v>
      </c>
      <c r="C53" s="121" t="s">
        <v>180</v>
      </c>
      <c r="D53" s="113">
        <v>2250</v>
      </c>
      <c r="E53" s="141"/>
      <c r="F53" s="136">
        <f t="shared" si="4"/>
        <v>2250</v>
      </c>
      <c r="G53" s="175">
        <v>375</v>
      </c>
      <c r="H53" s="176"/>
      <c r="I53" s="116"/>
      <c r="J53" s="800"/>
      <c r="K53" s="116"/>
    </row>
    <row r="54" spans="1:11" x14ac:dyDescent="0.25">
      <c r="A54" s="770">
        <v>47</v>
      </c>
      <c r="B54" s="44" t="s">
        <v>181</v>
      </c>
      <c r="C54" s="121" t="s">
        <v>182</v>
      </c>
      <c r="D54" s="113">
        <v>3750</v>
      </c>
      <c r="E54" s="141"/>
      <c r="F54" s="136">
        <f t="shared" si="4"/>
        <v>3750</v>
      </c>
      <c r="G54" s="175">
        <v>625</v>
      </c>
      <c r="H54" s="176"/>
      <c r="I54" s="116"/>
      <c r="J54" s="800"/>
      <c r="K54" s="116"/>
    </row>
    <row r="55" spans="1:11" x14ac:dyDescent="0.25">
      <c r="A55" s="770">
        <v>48</v>
      </c>
      <c r="B55" s="53" t="s">
        <v>183</v>
      </c>
      <c r="C55" s="121" t="s">
        <v>184</v>
      </c>
      <c r="D55" s="113">
        <v>5850</v>
      </c>
      <c r="E55" s="141"/>
      <c r="F55" s="136">
        <f t="shared" si="4"/>
        <v>5850</v>
      </c>
      <c r="G55" s="175">
        <v>975</v>
      </c>
      <c r="H55" s="176"/>
      <c r="I55" s="116"/>
      <c r="J55" s="800"/>
      <c r="K55" s="116"/>
    </row>
    <row r="56" spans="1:11" x14ac:dyDescent="0.25">
      <c r="A56" s="770">
        <v>49</v>
      </c>
      <c r="B56" s="44" t="s">
        <v>185</v>
      </c>
      <c r="C56" s="121" t="s">
        <v>186</v>
      </c>
      <c r="D56" s="113">
        <v>11250</v>
      </c>
      <c r="E56" s="141"/>
      <c r="F56" s="136">
        <f t="shared" si="4"/>
        <v>11250</v>
      </c>
      <c r="G56" s="175">
        <v>1875</v>
      </c>
      <c r="H56" s="176"/>
      <c r="I56" s="116"/>
      <c r="J56" s="800"/>
      <c r="K56" s="116"/>
    </row>
    <row r="57" spans="1:11" x14ac:dyDescent="0.25">
      <c r="A57" s="770">
        <v>50</v>
      </c>
      <c r="B57" s="53" t="s">
        <v>187</v>
      </c>
      <c r="C57" s="121" t="s">
        <v>188</v>
      </c>
      <c r="D57" s="113">
        <v>3075</v>
      </c>
      <c r="E57" s="141"/>
      <c r="F57" s="136">
        <f t="shared" si="4"/>
        <v>3075</v>
      </c>
      <c r="G57" s="175">
        <v>512</v>
      </c>
      <c r="H57" s="176"/>
      <c r="I57" s="116"/>
      <c r="J57" s="800"/>
      <c r="K57" s="116"/>
    </row>
    <row r="58" spans="1:11" x14ac:dyDescent="0.25">
      <c r="A58" s="770">
        <v>51</v>
      </c>
      <c r="B58" s="53" t="s">
        <v>189</v>
      </c>
      <c r="C58" s="121" t="s">
        <v>190</v>
      </c>
      <c r="D58" s="113"/>
      <c r="E58" s="141"/>
      <c r="F58" s="136"/>
      <c r="G58" s="175"/>
      <c r="H58" s="176"/>
      <c r="I58" s="116"/>
      <c r="J58" s="800"/>
      <c r="K58" s="116"/>
    </row>
    <row r="59" spans="1:11" x14ac:dyDescent="0.25">
      <c r="A59" s="770">
        <v>52</v>
      </c>
      <c r="B59" s="768" t="s">
        <v>191</v>
      </c>
      <c r="C59" s="122" t="s">
        <v>192</v>
      </c>
      <c r="D59" s="113"/>
      <c r="E59" s="141"/>
      <c r="F59" s="136"/>
      <c r="G59" s="175"/>
      <c r="H59" s="176"/>
      <c r="I59" s="116"/>
      <c r="J59" s="800"/>
      <c r="K59" s="116"/>
    </row>
    <row r="60" spans="1:11" ht="25.5" x14ac:dyDescent="0.25">
      <c r="A60" s="770">
        <v>53</v>
      </c>
      <c r="B60" s="53" t="s">
        <v>22</v>
      </c>
      <c r="C60" s="121" t="s">
        <v>23</v>
      </c>
      <c r="D60" s="113"/>
      <c r="E60" s="141"/>
      <c r="F60" s="136"/>
      <c r="G60" s="175"/>
      <c r="H60" s="176"/>
      <c r="I60" s="116"/>
      <c r="J60" s="800"/>
      <c r="K60" s="116"/>
    </row>
    <row r="61" spans="1:11" ht="25.5" x14ac:dyDescent="0.25">
      <c r="A61" s="770">
        <v>54</v>
      </c>
      <c r="B61" s="53" t="s">
        <v>24</v>
      </c>
      <c r="C61" s="121" t="s">
        <v>25</v>
      </c>
      <c r="D61" s="113"/>
      <c r="E61" s="141"/>
      <c r="F61" s="136"/>
      <c r="G61" s="175"/>
      <c r="H61" s="176"/>
      <c r="I61" s="116"/>
      <c r="J61" s="800"/>
      <c r="K61" s="116"/>
    </row>
    <row r="62" spans="1:11" ht="25.5" x14ac:dyDescent="0.25">
      <c r="A62" s="770">
        <v>55</v>
      </c>
      <c r="B62" s="53" t="s">
        <v>193</v>
      </c>
      <c r="C62" s="121" t="s">
        <v>194</v>
      </c>
      <c r="D62" s="113"/>
      <c r="E62" s="141"/>
      <c r="F62" s="136"/>
      <c r="G62" s="175"/>
      <c r="H62" s="176"/>
      <c r="I62" s="116"/>
      <c r="J62" s="800"/>
      <c r="K62" s="116"/>
    </row>
    <row r="63" spans="1:11" ht="25.5" x14ac:dyDescent="0.25">
      <c r="A63" s="770">
        <v>56</v>
      </c>
      <c r="B63" s="44" t="s">
        <v>26</v>
      </c>
      <c r="C63" s="121" t="s">
        <v>27</v>
      </c>
      <c r="D63" s="113"/>
      <c r="E63" s="141"/>
      <c r="F63" s="136"/>
      <c r="G63" s="175"/>
      <c r="H63" s="176"/>
      <c r="I63" s="116"/>
      <c r="J63" s="800"/>
      <c r="K63" s="116"/>
    </row>
    <row r="64" spans="1:11" ht="25.5" x14ac:dyDescent="0.25">
      <c r="A64" s="770">
        <v>57</v>
      </c>
      <c r="B64" s="55" t="s">
        <v>28</v>
      </c>
      <c r="C64" s="121" t="s">
        <v>29</v>
      </c>
      <c r="D64" s="113"/>
      <c r="E64" s="141"/>
      <c r="F64" s="136"/>
      <c r="G64" s="175"/>
      <c r="H64" s="176"/>
      <c r="I64" s="116"/>
      <c r="J64" s="800"/>
      <c r="K64" s="116"/>
    </row>
    <row r="65" spans="1:11" ht="25.5" x14ac:dyDescent="0.25">
      <c r="A65" s="770">
        <v>58</v>
      </c>
      <c r="B65" s="44" t="s">
        <v>196</v>
      </c>
      <c r="C65" s="121" t="s">
        <v>197</v>
      </c>
      <c r="D65" s="113"/>
      <c r="E65" s="141"/>
      <c r="F65" s="136"/>
      <c r="G65" s="175"/>
      <c r="H65" s="176"/>
      <c r="I65" s="116"/>
      <c r="J65" s="800"/>
      <c r="K65" s="116"/>
    </row>
    <row r="66" spans="1:11" ht="25.5" x14ac:dyDescent="0.25">
      <c r="A66" s="770">
        <v>59</v>
      </c>
      <c r="B66" s="53" t="s">
        <v>198</v>
      </c>
      <c r="C66" s="121" t="s">
        <v>199</v>
      </c>
      <c r="D66" s="113"/>
      <c r="E66" s="141"/>
      <c r="F66" s="136"/>
      <c r="G66" s="175"/>
      <c r="H66" s="176"/>
      <c r="I66" s="116"/>
      <c r="J66" s="800"/>
      <c r="K66" s="116"/>
    </row>
    <row r="67" spans="1:11" x14ac:dyDescent="0.25">
      <c r="A67" s="770">
        <v>60</v>
      </c>
      <c r="B67" s="44" t="s">
        <v>62</v>
      </c>
      <c r="C67" s="121" t="s">
        <v>200</v>
      </c>
      <c r="D67" s="113"/>
      <c r="E67" s="141"/>
      <c r="F67" s="136"/>
      <c r="G67" s="175"/>
      <c r="H67" s="176"/>
      <c r="I67" s="116"/>
      <c r="J67" s="800"/>
      <c r="K67" s="116"/>
    </row>
    <row r="68" spans="1:11" x14ac:dyDescent="0.25">
      <c r="A68" s="770">
        <v>61</v>
      </c>
      <c r="B68" s="44" t="s">
        <v>64</v>
      </c>
      <c r="C68" s="121" t="s">
        <v>201</v>
      </c>
      <c r="D68" s="113"/>
      <c r="E68" s="141"/>
      <c r="F68" s="136"/>
      <c r="G68" s="175"/>
      <c r="H68" s="176"/>
      <c r="I68" s="116"/>
      <c r="J68" s="800"/>
      <c r="K68" s="116"/>
    </row>
    <row r="69" spans="1:11" x14ac:dyDescent="0.25">
      <c r="A69" s="770">
        <v>62</v>
      </c>
      <c r="B69" s="44" t="s">
        <v>66</v>
      </c>
      <c r="C69" s="121" t="s">
        <v>202</v>
      </c>
      <c r="D69" s="113"/>
      <c r="E69" s="141"/>
      <c r="F69" s="136"/>
      <c r="G69" s="175"/>
      <c r="H69" s="176"/>
      <c r="I69" s="116"/>
      <c r="J69" s="800"/>
      <c r="K69" s="116"/>
    </row>
    <row r="70" spans="1:11" ht="25.5" x14ac:dyDescent="0.25">
      <c r="A70" s="770">
        <v>63</v>
      </c>
      <c r="B70" s="44" t="s">
        <v>203</v>
      </c>
      <c r="C70" s="121" t="s">
        <v>204</v>
      </c>
      <c r="D70" s="113"/>
      <c r="E70" s="141"/>
      <c r="F70" s="136"/>
      <c r="G70" s="175"/>
      <c r="H70" s="176"/>
      <c r="I70" s="116"/>
      <c r="J70" s="800"/>
      <c r="K70" s="116"/>
    </row>
    <row r="71" spans="1:11" ht="25.5" x14ac:dyDescent="0.25">
      <c r="A71" s="770">
        <v>64</v>
      </c>
      <c r="B71" s="44" t="s">
        <v>205</v>
      </c>
      <c r="C71" s="121" t="s">
        <v>206</v>
      </c>
      <c r="D71" s="113"/>
      <c r="E71" s="141"/>
      <c r="F71" s="136"/>
      <c r="G71" s="175"/>
      <c r="H71" s="176"/>
      <c r="I71" s="116"/>
      <c r="J71" s="800"/>
      <c r="K71" s="116"/>
    </row>
    <row r="72" spans="1:11" ht="25.5" x14ac:dyDescent="0.25">
      <c r="A72" s="770">
        <v>65</v>
      </c>
      <c r="B72" s="44" t="s">
        <v>207</v>
      </c>
      <c r="C72" s="121" t="s">
        <v>208</v>
      </c>
      <c r="D72" s="113"/>
      <c r="E72" s="141"/>
      <c r="F72" s="136"/>
      <c r="G72" s="175"/>
      <c r="H72" s="176"/>
      <c r="I72" s="116"/>
      <c r="J72" s="800"/>
      <c r="K72" s="116"/>
    </row>
    <row r="73" spans="1:11" ht="25.5" x14ac:dyDescent="0.25">
      <c r="A73" s="770">
        <v>66</v>
      </c>
      <c r="B73" s="44" t="s">
        <v>209</v>
      </c>
      <c r="C73" s="121" t="s">
        <v>210</v>
      </c>
      <c r="D73" s="113"/>
      <c r="E73" s="141"/>
      <c r="F73" s="136"/>
      <c r="G73" s="175"/>
      <c r="H73" s="176"/>
      <c r="I73" s="116"/>
      <c r="J73" s="800"/>
      <c r="K73" s="116"/>
    </row>
    <row r="74" spans="1:11" ht="25.5" x14ac:dyDescent="0.25">
      <c r="A74" s="770">
        <v>67</v>
      </c>
      <c r="B74" s="53" t="s">
        <v>211</v>
      </c>
      <c r="C74" s="121" t="s">
        <v>212</v>
      </c>
      <c r="D74" s="113"/>
      <c r="E74" s="141"/>
      <c r="F74" s="136"/>
      <c r="G74" s="175"/>
      <c r="H74" s="176"/>
      <c r="I74" s="116"/>
      <c r="J74" s="800"/>
      <c r="K74" s="116"/>
    </row>
    <row r="75" spans="1:11" ht="25.5" x14ac:dyDescent="0.25">
      <c r="A75" s="770">
        <v>68</v>
      </c>
      <c r="B75" s="44" t="s">
        <v>213</v>
      </c>
      <c r="C75" s="121" t="s">
        <v>214</v>
      </c>
      <c r="D75" s="113"/>
      <c r="E75" s="141"/>
      <c r="F75" s="136"/>
      <c r="G75" s="175"/>
      <c r="H75" s="176"/>
      <c r="I75" s="116"/>
      <c r="J75" s="800"/>
      <c r="K75" s="116"/>
    </row>
    <row r="76" spans="1:11" ht="25.5" x14ac:dyDescent="0.25">
      <c r="A76" s="770">
        <v>69</v>
      </c>
      <c r="B76" s="53" t="s">
        <v>215</v>
      </c>
      <c r="C76" s="121" t="s">
        <v>216</v>
      </c>
      <c r="D76" s="113"/>
      <c r="E76" s="141"/>
      <c r="F76" s="136"/>
      <c r="G76" s="175"/>
      <c r="H76" s="176"/>
      <c r="I76" s="116"/>
      <c r="J76" s="800"/>
      <c r="K76" s="116"/>
    </row>
    <row r="77" spans="1:11" x14ac:dyDescent="0.25">
      <c r="A77" s="770">
        <v>70</v>
      </c>
      <c r="B77" s="44" t="s">
        <v>217</v>
      </c>
      <c r="C77" s="121" t="s">
        <v>218</v>
      </c>
      <c r="D77" s="113"/>
      <c r="E77" s="141"/>
      <c r="F77" s="136"/>
      <c r="G77" s="175"/>
      <c r="H77" s="176"/>
      <c r="I77" s="116"/>
      <c r="J77" s="800"/>
      <c r="K77" s="116"/>
    </row>
    <row r="78" spans="1:11" x14ac:dyDescent="0.25">
      <c r="A78" s="770">
        <v>71</v>
      </c>
      <c r="B78" s="53" t="s">
        <v>50</v>
      </c>
      <c r="C78" s="121" t="s">
        <v>219</v>
      </c>
      <c r="D78" s="113"/>
      <c r="E78" s="141"/>
      <c r="F78" s="136"/>
      <c r="G78" s="175"/>
      <c r="H78" s="176"/>
      <c r="I78" s="116"/>
      <c r="J78" s="800"/>
      <c r="K78" s="116"/>
    </row>
    <row r="79" spans="1:11" x14ac:dyDescent="0.25">
      <c r="A79" s="770">
        <v>72</v>
      </c>
      <c r="B79" s="53" t="s">
        <v>52</v>
      </c>
      <c r="C79" s="121" t="s">
        <v>220</v>
      </c>
      <c r="D79" s="113"/>
      <c r="E79" s="141"/>
      <c r="F79" s="136"/>
      <c r="G79" s="175"/>
      <c r="H79" s="176"/>
      <c r="I79" s="116"/>
      <c r="J79" s="800"/>
      <c r="K79" s="116"/>
    </row>
    <row r="80" spans="1:11" x14ac:dyDescent="0.25">
      <c r="A80" s="770">
        <v>73</v>
      </c>
      <c r="B80" s="44" t="s">
        <v>44</v>
      </c>
      <c r="C80" s="121" t="s">
        <v>221</v>
      </c>
      <c r="D80" s="113"/>
      <c r="E80" s="141"/>
      <c r="F80" s="136"/>
      <c r="G80" s="175"/>
      <c r="H80" s="176"/>
      <c r="I80" s="116"/>
      <c r="J80" s="800"/>
      <c r="K80" s="116"/>
    </row>
    <row r="81" spans="1:11" x14ac:dyDescent="0.25">
      <c r="A81" s="770">
        <v>74</v>
      </c>
      <c r="B81" s="44" t="s">
        <v>54</v>
      </c>
      <c r="C81" s="121" t="s">
        <v>222</v>
      </c>
      <c r="D81" s="113"/>
      <c r="E81" s="141"/>
      <c r="F81" s="136"/>
      <c r="G81" s="175"/>
      <c r="H81" s="176"/>
      <c r="I81" s="116"/>
      <c r="J81" s="800"/>
      <c r="K81" s="116"/>
    </row>
    <row r="82" spans="1:11" x14ac:dyDescent="0.25">
      <c r="A82" s="770">
        <v>75</v>
      </c>
      <c r="B82" s="44" t="s">
        <v>36</v>
      </c>
      <c r="C82" s="121" t="s">
        <v>37</v>
      </c>
      <c r="D82" s="113"/>
      <c r="E82" s="141"/>
      <c r="F82" s="136"/>
      <c r="G82" s="175"/>
      <c r="H82" s="176"/>
      <c r="I82" s="116"/>
      <c r="J82" s="800"/>
      <c r="K82" s="116"/>
    </row>
    <row r="83" spans="1:11" x14ac:dyDescent="0.25">
      <c r="A83" s="770">
        <v>76</v>
      </c>
      <c r="B83" s="44" t="s">
        <v>48</v>
      </c>
      <c r="C83" s="121" t="s">
        <v>223</v>
      </c>
      <c r="D83" s="113"/>
      <c r="E83" s="141"/>
      <c r="F83" s="136"/>
      <c r="G83" s="175"/>
      <c r="H83" s="176"/>
      <c r="I83" s="116"/>
      <c r="J83" s="800"/>
      <c r="K83" s="116"/>
    </row>
    <row r="84" spans="1:11" x14ac:dyDescent="0.25">
      <c r="A84" s="770">
        <v>77</v>
      </c>
      <c r="B84" s="44" t="s">
        <v>224</v>
      </c>
      <c r="C84" s="122" t="s">
        <v>225</v>
      </c>
      <c r="D84" s="113"/>
      <c r="E84" s="141"/>
      <c r="F84" s="136"/>
      <c r="G84" s="175"/>
      <c r="H84" s="176"/>
      <c r="I84" s="116"/>
      <c r="J84" s="800"/>
      <c r="K84" s="116"/>
    </row>
    <row r="85" spans="1:11" x14ac:dyDescent="0.25">
      <c r="A85" s="770">
        <v>78</v>
      </c>
      <c r="B85" s="59" t="s">
        <v>226</v>
      </c>
      <c r="C85" s="122" t="s">
        <v>227</v>
      </c>
      <c r="D85" s="113"/>
      <c r="E85" s="141"/>
      <c r="F85" s="136"/>
      <c r="G85" s="175"/>
      <c r="H85" s="176"/>
      <c r="I85" s="116"/>
      <c r="J85" s="800"/>
      <c r="K85" s="116"/>
    </row>
    <row r="86" spans="1:11" ht="25.5" x14ac:dyDescent="0.25">
      <c r="A86" s="1195">
        <v>79</v>
      </c>
      <c r="B86" s="1196" t="s">
        <v>228</v>
      </c>
      <c r="C86" s="785" t="s">
        <v>229</v>
      </c>
      <c r="D86" s="113"/>
      <c r="E86" s="141"/>
      <c r="F86" s="136"/>
      <c r="G86" s="175"/>
      <c r="H86" s="176"/>
      <c r="I86" s="116"/>
      <c r="J86" s="800"/>
      <c r="K86" s="116"/>
    </row>
    <row r="87" spans="1:11" ht="51" x14ac:dyDescent="0.25">
      <c r="A87" s="1195"/>
      <c r="B87" s="1197"/>
      <c r="C87" s="122" t="s">
        <v>230</v>
      </c>
      <c r="D87" s="113"/>
      <c r="E87" s="141"/>
      <c r="F87" s="136"/>
      <c r="G87" s="175"/>
      <c r="H87" s="176"/>
      <c r="I87" s="116"/>
      <c r="J87" s="800"/>
      <c r="K87" s="116"/>
    </row>
    <row r="88" spans="1:11" ht="25.5" x14ac:dyDescent="0.25">
      <c r="A88" s="1195"/>
      <c r="B88" s="1197"/>
      <c r="C88" s="122" t="s">
        <v>231</v>
      </c>
      <c r="D88" s="113"/>
      <c r="E88" s="141"/>
      <c r="F88" s="136"/>
      <c r="G88" s="175"/>
      <c r="H88" s="176"/>
      <c r="I88" s="116"/>
      <c r="J88" s="800"/>
      <c r="K88" s="116"/>
    </row>
    <row r="89" spans="1:11" ht="38.25" x14ac:dyDescent="0.25">
      <c r="A89" s="1195"/>
      <c r="B89" s="1198"/>
      <c r="C89" s="786" t="s">
        <v>232</v>
      </c>
      <c r="D89" s="113"/>
      <c r="E89" s="141"/>
      <c r="F89" s="136"/>
      <c r="G89" s="175"/>
      <c r="H89" s="176"/>
      <c r="I89" s="116"/>
      <c r="J89" s="800"/>
      <c r="K89" s="116"/>
    </row>
    <row r="90" spans="1:11" ht="25.5" x14ac:dyDescent="0.25">
      <c r="A90" s="770">
        <v>80</v>
      </c>
      <c r="B90" s="53" t="s">
        <v>233</v>
      </c>
      <c r="C90" s="121" t="s">
        <v>234</v>
      </c>
      <c r="D90" s="113"/>
      <c r="E90" s="141"/>
      <c r="F90" s="136"/>
      <c r="G90" s="175"/>
      <c r="H90" s="176"/>
      <c r="I90" s="116"/>
      <c r="J90" s="800"/>
      <c r="K90" s="116"/>
    </row>
    <row r="91" spans="1:11" x14ac:dyDescent="0.25">
      <c r="A91" s="770">
        <v>81</v>
      </c>
      <c r="B91" s="44" t="s">
        <v>235</v>
      </c>
      <c r="C91" s="121" t="s">
        <v>236</v>
      </c>
      <c r="D91" s="113"/>
      <c r="E91" s="141"/>
      <c r="F91" s="136"/>
      <c r="G91" s="175"/>
      <c r="H91" s="176"/>
      <c r="I91" s="116"/>
      <c r="J91" s="800"/>
      <c r="K91" s="116"/>
    </row>
    <row r="92" spans="1:11" x14ac:dyDescent="0.25">
      <c r="A92" s="770">
        <v>82</v>
      </c>
      <c r="B92" s="53" t="s">
        <v>74</v>
      </c>
      <c r="C92" s="121" t="s">
        <v>237</v>
      </c>
      <c r="D92" s="113"/>
      <c r="E92" s="141"/>
      <c r="F92" s="136"/>
      <c r="G92" s="175"/>
      <c r="H92" s="176"/>
      <c r="I92" s="116"/>
      <c r="J92" s="800"/>
      <c r="K92" s="116"/>
    </row>
    <row r="93" spans="1:11" x14ac:dyDescent="0.25">
      <c r="A93" s="770">
        <v>83</v>
      </c>
      <c r="B93" s="55" t="s">
        <v>38</v>
      </c>
      <c r="C93" s="121" t="s">
        <v>39</v>
      </c>
      <c r="D93" s="113">
        <v>2475</v>
      </c>
      <c r="E93" s="141"/>
      <c r="F93" s="136">
        <f t="shared" ref="F93:F107" si="5">D93+E93</f>
        <v>2475</v>
      </c>
      <c r="G93" s="175">
        <v>413</v>
      </c>
      <c r="H93" s="176"/>
      <c r="I93" s="116"/>
      <c r="J93" s="800"/>
      <c r="K93" s="116"/>
    </row>
    <row r="94" spans="1:11" x14ac:dyDescent="0.25">
      <c r="A94" s="770">
        <v>84</v>
      </c>
      <c r="B94" s="44" t="s">
        <v>40</v>
      </c>
      <c r="C94" s="121" t="s">
        <v>41</v>
      </c>
      <c r="D94" s="113">
        <v>3375</v>
      </c>
      <c r="E94" s="141"/>
      <c r="F94" s="136">
        <f t="shared" si="5"/>
        <v>3375</v>
      </c>
      <c r="G94" s="175">
        <v>562</v>
      </c>
      <c r="H94" s="176"/>
      <c r="I94" s="116"/>
      <c r="J94" s="800"/>
      <c r="K94" s="116"/>
    </row>
    <row r="95" spans="1:11" x14ac:dyDescent="0.25">
      <c r="A95" s="770">
        <v>85</v>
      </c>
      <c r="B95" s="44" t="s">
        <v>238</v>
      </c>
      <c r="C95" s="121" t="s">
        <v>239</v>
      </c>
      <c r="D95" s="113">
        <v>6450</v>
      </c>
      <c r="E95" s="141"/>
      <c r="F95" s="136">
        <f t="shared" si="5"/>
        <v>6450</v>
      </c>
      <c r="G95" s="175">
        <v>1075</v>
      </c>
      <c r="H95" s="176"/>
      <c r="I95" s="116"/>
      <c r="J95" s="800"/>
      <c r="K95" s="116"/>
    </row>
    <row r="96" spans="1:11" x14ac:dyDescent="0.25">
      <c r="A96" s="770">
        <v>86</v>
      </c>
      <c r="B96" s="55" t="s">
        <v>240</v>
      </c>
      <c r="C96" s="121" t="s">
        <v>241</v>
      </c>
      <c r="D96" s="113">
        <v>3375</v>
      </c>
      <c r="E96" s="141"/>
      <c r="F96" s="136">
        <f t="shared" si="5"/>
        <v>3375</v>
      </c>
      <c r="G96" s="175">
        <v>562</v>
      </c>
      <c r="H96" s="176"/>
      <c r="I96" s="116"/>
      <c r="J96" s="800"/>
      <c r="K96" s="116"/>
    </row>
    <row r="97" spans="1:11" x14ac:dyDescent="0.25">
      <c r="A97" s="770">
        <v>87</v>
      </c>
      <c r="B97" s="44" t="s">
        <v>88</v>
      </c>
      <c r="C97" s="121" t="s">
        <v>89</v>
      </c>
      <c r="D97" s="113">
        <v>3750</v>
      </c>
      <c r="E97" s="141"/>
      <c r="F97" s="136">
        <f t="shared" si="5"/>
        <v>3750</v>
      </c>
      <c r="G97" s="175">
        <v>625</v>
      </c>
      <c r="H97" s="176"/>
      <c r="I97" s="116"/>
      <c r="J97" s="800"/>
      <c r="K97" s="116"/>
    </row>
    <row r="98" spans="1:11" x14ac:dyDescent="0.25">
      <c r="A98" s="770">
        <v>88</v>
      </c>
      <c r="B98" s="55" t="s">
        <v>242</v>
      </c>
      <c r="C98" s="121" t="s">
        <v>243</v>
      </c>
      <c r="D98" s="113">
        <v>6125</v>
      </c>
      <c r="E98" s="141"/>
      <c r="F98" s="136">
        <f t="shared" si="5"/>
        <v>6125</v>
      </c>
      <c r="G98" s="175">
        <v>1028</v>
      </c>
      <c r="H98" s="176"/>
      <c r="I98" s="116"/>
      <c r="J98" s="800"/>
      <c r="K98" s="116"/>
    </row>
    <row r="99" spans="1:11" x14ac:dyDescent="0.25">
      <c r="A99" s="770">
        <v>89</v>
      </c>
      <c r="B99" s="44" t="s">
        <v>244</v>
      </c>
      <c r="C99" s="121" t="s">
        <v>245</v>
      </c>
      <c r="D99" s="113">
        <v>4125</v>
      </c>
      <c r="E99" s="141"/>
      <c r="F99" s="136">
        <f t="shared" si="5"/>
        <v>4125</v>
      </c>
      <c r="G99" s="175">
        <v>687</v>
      </c>
      <c r="H99" s="176"/>
      <c r="I99" s="116"/>
      <c r="J99" s="800"/>
      <c r="K99" s="116"/>
    </row>
    <row r="100" spans="1:11" x14ac:dyDescent="0.25">
      <c r="A100" s="770">
        <v>90</v>
      </c>
      <c r="B100" s="53" t="s">
        <v>246</v>
      </c>
      <c r="C100" s="121" t="s">
        <v>247</v>
      </c>
      <c r="D100" s="113">
        <v>2250</v>
      </c>
      <c r="E100" s="141"/>
      <c r="F100" s="136">
        <f t="shared" si="5"/>
        <v>2250</v>
      </c>
      <c r="G100" s="175">
        <v>375</v>
      </c>
      <c r="H100" s="176"/>
      <c r="I100" s="116"/>
      <c r="J100" s="800"/>
      <c r="K100" s="116"/>
    </row>
    <row r="101" spans="1:11" x14ac:dyDescent="0.25">
      <c r="A101" s="770">
        <v>91</v>
      </c>
      <c r="B101" s="44" t="s">
        <v>248</v>
      </c>
      <c r="C101" s="121" t="s">
        <v>249</v>
      </c>
      <c r="D101" s="113">
        <v>3000</v>
      </c>
      <c r="E101" s="141"/>
      <c r="F101" s="136">
        <f t="shared" si="5"/>
        <v>3000</v>
      </c>
      <c r="G101" s="175">
        <v>500</v>
      </c>
      <c r="H101" s="176"/>
      <c r="I101" s="116"/>
      <c r="J101" s="800"/>
      <c r="K101" s="116"/>
    </row>
    <row r="102" spans="1:11" x14ac:dyDescent="0.25">
      <c r="A102" s="770">
        <v>92</v>
      </c>
      <c r="B102" s="44" t="s">
        <v>250</v>
      </c>
      <c r="C102" s="121" t="s">
        <v>251</v>
      </c>
      <c r="D102" s="113">
        <v>3000</v>
      </c>
      <c r="E102" s="141"/>
      <c r="F102" s="136">
        <f t="shared" si="5"/>
        <v>3000</v>
      </c>
      <c r="G102" s="175">
        <v>500</v>
      </c>
      <c r="H102" s="176"/>
      <c r="I102" s="116"/>
      <c r="J102" s="800"/>
      <c r="K102" s="116"/>
    </row>
    <row r="103" spans="1:11" x14ac:dyDescent="0.25">
      <c r="A103" s="770">
        <v>93</v>
      </c>
      <c r="B103" s="53" t="s">
        <v>32</v>
      </c>
      <c r="C103" s="121" t="s">
        <v>33</v>
      </c>
      <c r="D103" s="113">
        <v>3750</v>
      </c>
      <c r="E103" s="141"/>
      <c r="F103" s="136">
        <f t="shared" si="5"/>
        <v>3750</v>
      </c>
      <c r="G103" s="175">
        <v>625</v>
      </c>
      <c r="H103" s="176"/>
      <c r="I103" s="116"/>
      <c r="J103" s="800"/>
      <c r="K103" s="116"/>
    </row>
    <row r="104" spans="1:11" x14ac:dyDescent="0.25">
      <c r="A104" s="770">
        <v>94</v>
      </c>
      <c r="B104" s="44" t="s">
        <v>252</v>
      </c>
      <c r="C104" s="121" t="s">
        <v>253</v>
      </c>
      <c r="D104" s="113">
        <v>2850</v>
      </c>
      <c r="E104" s="141"/>
      <c r="F104" s="136">
        <f t="shared" si="5"/>
        <v>2850</v>
      </c>
      <c r="G104" s="175">
        <v>475</v>
      </c>
      <c r="H104" s="176"/>
      <c r="I104" s="116"/>
      <c r="J104" s="800"/>
      <c r="K104" s="116"/>
    </row>
    <row r="105" spans="1:11" x14ac:dyDescent="0.25">
      <c r="A105" s="770">
        <v>95</v>
      </c>
      <c r="B105" s="53" t="s">
        <v>254</v>
      </c>
      <c r="C105" s="121" t="s">
        <v>255</v>
      </c>
      <c r="D105" s="113">
        <v>4200</v>
      </c>
      <c r="E105" s="141"/>
      <c r="F105" s="136">
        <f t="shared" si="5"/>
        <v>4200</v>
      </c>
      <c r="G105" s="175">
        <v>700</v>
      </c>
      <c r="H105" s="176"/>
      <c r="I105" s="116"/>
      <c r="J105" s="800"/>
      <c r="K105" s="116"/>
    </row>
    <row r="106" spans="1:11" x14ac:dyDescent="0.25">
      <c r="A106" s="770">
        <v>96</v>
      </c>
      <c r="B106" s="53" t="s">
        <v>256</v>
      </c>
      <c r="C106" s="121" t="s">
        <v>257</v>
      </c>
      <c r="D106" s="113">
        <v>6750</v>
      </c>
      <c r="E106" s="141"/>
      <c r="F106" s="136">
        <f t="shared" si="5"/>
        <v>6750</v>
      </c>
      <c r="G106" s="175">
        <v>1125</v>
      </c>
      <c r="H106" s="176"/>
      <c r="I106" s="116"/>
      <c r="J106" s="800"/>
      <c r="K106" s="116"/>
    </row>
    <row r="107" spans="1:11" x14ac:dyDescent="0.25">
      <c r="A107" s="770">
        <v>97</v>
      </c>
      <c r="B107" s="44" t="s">
        <v>76</v>
      </c>
      <c r="C107" s="121" t="s">
        <v>77</v>
      </c>
      <c r="D107" s="113">
        <v>3225</v>
      </c>
      <c r="E107" s="141"/>
      <c r="F107" s="136">
        <f t="shared" si="5"/>
        <v>3225</v>
      </c>
      <c r="G107" s="175">
        <v>538</v>
      </c>
      <c r="H107" s="176"/>
      <c r="I107" s="116"/>
      <c r="J107" s="800"/>
      <c r="K107" s="116"/>
    </row>
    <row r="108" spans="1:11" x14ac:dyDescent="0.25">
      <c r="A108" s="770">
        <v>98</v>
      </c>
      <c r="B108" s="44" t="s">
        <v>258</v>
      </c>
      <c r="C108" s="121" t="s">
        <v>259</v>
      </c>
      <c r="D108" s="113"/>
      <c r="E108" s="141"/>
      <c r="F108" s="136"/>
      <c r="G108" s="175"/>
      <c r="H108" s="176"/>
      <c r="I108" s="116"/>
      <c r="J108" s="800"/>
      <c r="K108" s="116"/>
    </row>
    <row r="109" spans="1:11" x14ac:dyDescent="0.25">
      <c r="A109" s="770">
        <v>99</v>
      </c>
      <c r="B109" s="44" t="s">
        <v>260</v>
      </c>
      <c r="C109" s="121" t="s">
        <v>261</v>
      </c>
      <c r="D109" s="113"/>
      <c r="E109" s="141"/>
      <c r="F109" s="136"/>
      <c r="G109" s="175"/>
      <c r="H109" s="176"/>
      <c r="I109" s="116"/>
      <c r="J109" s="800"/>
      <c r="K109" s="116"/>
    </row>
    <row r="110" spans="1:11" x14ac:dyDescent="0.25">
      <c r="A110" s="770">
        <v>100</v>
      </c>
      <c r="B110" s="53" t="s">
        <v>264</v>
      </c>
      <c r="C110" s="121" t="s">
        <v>265</v>
      </c>
      <c r="D110" s="113"/>
      <c r="E110" s="141"/>
      <c r="F110" s="136"/>
      <c r="G110" s="175"/>
      <c r="H110" s="176"/>
      <c r="I110" s="116"/>
      <c r="J110" s="800"/>
      <c r="K110" s="116"/>
    </row>
    <row r="111" spans="1:11" x14ac:dyDescent="0.25">
      <c r="A111" s="770">
        <v>101</v>
      </c>
      <c r="B111" s="55" t="s">
        <v>266</v>
      </c>
      <c r="C111" s="121" t="s">
        <v>267</v>
      </c>
      <c r="D111" s="113"/>
      <c r="E111" s="141"/>
      <c r="F111" s="136"/>
      <c r="G111" s="175"/>
      <c r="H111" s="176"/>
      <c r="I111" s="116"/>
      <c r="J111" s="800"/>
      <c r="K111" s="116"/>
    </row>
    <row r="112" spans="1:11" ht="25.5" x14ac:dyDescent="0.25">
      <c r="A112" s="770">
        <v>102</v>
      </c>
      <c r="B112" s="44" t="s">
        <v>268</v>
      </c>
      <c r="C112" s="121" t="s">
        <v>269</v>
      </c>
      <c r="D112" s="113"/>
      <c r="E112" s="141"/>
      <c r="F112" s="136"/>
      <c r="G112" s="175"/>
      <c r="H112" s="176"/>
      <c r="I112" s="116"/>
      <c r="J112" s="800"/>
      <c r="K112" s="116"/>
    </row>
    <row r="113" spans="1:11" x14ac:dyDescent="0.25">
      <c r="A113" s="770">
        <v>103</v>
      </c>
      <c r="B113" s="44" t="s">
        <v>270</v>
      </c>
      <c r="C113" s="121" t="s">
        <v>271</v>
      </c>
      <c r="D113" s="113"/>
      <c r="E113" s="141"/>
      <c r="F113" s="136"/>
      <c r="G113" s="175"/>
      <c r="H113" s="176"/>
      <c r="I113" s="116"/>
      <c r="J113" s="800"/>
      <c r="K113" s="116"/>
    </row>
    <row r="114" spans="1:11" x14ac:dyDescent="0.25">
      <c r="A114" s="770">
        <v>104</v>
      </c>
      <c r="B114" s="53" t="s">
        <v>272</v>
      </c>
      <c r="C114" s="121" t="s">
        <v>273</v>
      </c>
      <c r="D114" s="113"/>
      <c r="E114" s="141"/>
      <c r="F114" s="136"/>
      <c r="G114" s="175"/>
      <c r="H114" s="176"/>
      <c r="I114" s="116"/>
      <c r="J114" s="800"/>
      <c r="K114" s="116"/>
    </row>
    <row r="115" spans="1:11" ht="13.5" customHeight="1" x14ac:dyDescent="0.25">
      <c r="A115" s="770">
        <v>105</v>
      </c>
      <c r="B115" s="53" t="s">
        <v>274</v>
      </c>
      <c r="C115" s="121" t="s">
        <v>275</v>
      </c>
      <c r="D115" s="113"/>
      <c r="E115" s="141"/>
      <c r="F115" s="136"/>
      <c r="G115" s="175"/>
      <c r="H115" s="176"/>
      <c r="I115" s="116"/>
      <c r="J115" s="800"/>
      <c r="K115" s="116"/>
    </row>
    <row r="116" spans="1:11" x14ac:dyDescent="0.25">
      <c r="A116" s="770">
        <v>106</v>
      </c>
      <c r="B116" s="44" t="s">
        <v>276</v>
      </c>
      <c r="C116" s="121" t="s">
        <v>277</v>
      </c>
      <c r="D116" s="113"/>
      <c r="E116" s="141"/>
      <c r="F116" s="136"/>
      <c r="G116" s="175"/>
      <c r="H116" s="176"/>
      <c r="I116" s="116"/>
      <c r="J116" s="800"/>
      <c r="K116" s="116"/>
    </row>
    <row r="117" spans="1:11" x14ac:dyDescent="0.25">
      <c r="A117" s="770">
        <v>107</v>
      </c>
      <c r="B117" s="44" t="s">
        <v>278</v>
      </c>
      <c r="C117" s="121" t="s">
        <v>279</v>
      </c>
      <c r="D117" s="113"/>
      <c r="E117" s="141"/>
      <c r="F117" s="136"/>
      <c r="G117" s="175"/>
      <c r="H117" s="176"/>
      <c r="I117" s="116"/>
      <c r="J117" s="800"/>
      <c r="K117" s="116"/>
    </row>
    <row r="118" spans="1:11" x14ac:dyDescent="0.25">
      <c r="A118" s="770">
        <v>108</v>
      </c>
      <c r="B118" s="44" t="s">
        <v>280</v>
      </c>
      <c r="C118" s="121" t="s">
        <v>281</v>
      </c>
      <c r="D118" s="113"/>
      <c r="E118" s="141"/>
      <c r="F118" s="136"/>
      <c r="G118" s="175"/>
      <c r="H118" s="176"/>
      <c r="I118" s="116"/>
      <c r="J118" s="800"/>
      <c r="K118" s="116"/>
    </row>
    <row r="119" spans="1:11" ht="12.75" customHeight="1" x14ac:dyDescent="0.25">
      <c r="A119" s="770">
        <v>109</v>
      </c>
      <c r="B119" s="768" t="s">
        <v>282</v>
      </c>
      <c r="C119" s="122" t="s">
        <v>283</v>
      </c>
      <c r="D119" s="113"/>
      <c r="E119" s="141"/>
      <c r="F119" s="136"/>
      <c r="G119" s="175"/>
      <c r="H119" s="176"/>
      <c r="I119" s="116"/>
      <c r="J119" s="800"/>
      <c r="K119" s="116"/>
    </row>
    <row r="120" spans="1:11" x14ac:dyDescent="0.25">
      <c r="A120" s="770">
        <v>110</v>
      </c>
      <c r="B120" s="53" t="s">
        <v>284</v>
      </c>
      <c r="C120" s="121" t="s">
        <v>285</v>
      </c>
      <c r="D120" s="113"/>
      <c r="E120" s="141"/>
      <c r="F120" s="136"/>
      <c r="G120" s="175"/>
      <c r="H120" s="176"/>
      <c r="I120" s="116"/>
      <c r="J120" s="800"/>
      <c r="K120" s="116"/>
    </row>
    <row r="121" spans="1:11" x14ac:dyDescent="0.25">
      <c r="A121" s="770">
        <v>111</v>
      </c>
      <c r="B121" s="53" t="s">
        <v>286</v>
      </c>
      <c r="C121" s="122" t="s">
        <v>357</v>
      </c>
      <c r="D121" s="113"/>
      <c r="E121" s="141"/>
      <c r="F121" s="136"/>
      <c r="G121" s="175"/>
      <c r="H121" s="176"/>
      <c r="I121" s="116"/>
      <c r="J121" s="800"/>
      <c r="K121" s="116"/>
    </row>
    <row r="122" spans="1:11" x14ac:dyDescent="0.25">
      <c r="A122" s="770">
        <v>112</v>
      </c>
      <c r="B122" s="53" t="s">
        <v>288</v>
      </c>
      <c r="C122" s="121" t="s">
        <v>289</v>
      </c>
      <c r="D122" s="113"/>
      <c r="E122" s="141"/>
      <c r="F122" s="136"/>
      <c r="G122" s="175"/>
      <c r="H122" s="176"/>
      <c r="I122" s="116"/>
      <c r="J122" s="800"/>
      <c r="K122" s="116"/>
    </row>
    <row r="123" spans="1:11" x14ac:dyDescent="0.25">
      <c r="A123" s="770">
        <v>113</v>
      </c>
      <c r="B123" s="60" t="s">
        <v>290</v>
      </c>
      <c r="C123" s="123" t="s">
        <v>291</v>
      </c>
      <c r="D123" s="113"/>
      <c r="E123" s="141"/>
      <c r="F123" s="136"/>
      <c r="G123" s="175"/>
      <c r="H123" s="176"/>
      <c r="I123" s="116"/>
      <c r="J123" s="800"/>
      <c r="K123" s="116"/>
    </row>
    <row r="124" spans="1:11" x14ac:dyDescent="0.25">
      <c r="A124" s="770">
        <v>114</v>
      </c>
      <c r="B124" s="44" t="s">
        <v>292</v>
      </c>
      <c r="C124" s="121" t="s">
        <v>293</v>
      </c>
      <c r="D124" s="113"/>
      <c r="E124" s="141"/>
      <c r="F124" s="136"/>
      <c r="G124" s="175"/>
      <c r="H124" s="176"/>
      <c r="I124" s="116"/>
      <c r="J124" s="800"/>
      <c r="K124" s="116"/>
    </row>
    <row r="125" spans="1:11" ht="25.5" x14ac:dyDescent="0.25">
      <c r="A125" s="770">
        <v>115</v>
      </c>
      <c r="B125" s="53" t="s">
        <v>294</v>
      </c>
      <c r="C125" s="121" t="s">
        <v>295</v>
      </c>
      <c r="D125" s="113"/>
      <c r="E125" s="141"/>
      <c r="F125" s="136"/>
      <c r="G125" s="175"/>
      <c r="H125" s="176"/>
      <c r="I125" s="116"/>
      <c r="J125" s="800"/>
      <c r="K125" s="116"/>
    </row>
    <row r="126" spans="1:11" x14ac:dyDescent="0.25">
      <c r="A126" s="770">
        <v>116</v>
      </c>
      <c r="B126" s="44" t="s">
        <v>296</v>
      </c>
      <c r="C126" s="121" t="s">
        <v>297</v>
      </c>
      <c r="D126" s="113"/>
      <c r="E126" s="141"/>
      <c r="F126" s="136"/>
      <c r="G126" s="175"/>
      <c r="H126" s="176"/>
      <c r="I126" s="116"/>
      <c r="J126" s="800"/>
      <c r="K126" s="116"/>
    </row>
    <row r="127" spans="1:11" x14ac:dyDescent="0.25">
      <c r="A127" s="770">
        <v>117</v>
      </c>
      <c r="B127" s="53" t="s">
        <v>70</v>
      </c>
      <c r="C127" s="121" t="s">
        <v>298</v>
      </c>
      <c r="D127" s="113"/>
      <c r="E127" s="141"/>
      <c r="F127" s="136"/>
      <c r="G127" s="175"/>
      <c r="H127" s="176"/>
      <c r="I127" s="116"/>
      <c r="J127" s="800"/>
      <c r="K127" s="116"/>
    </row>
    <row r="128" spans="1:11" x14ac:dyDescent="0.25">
      <c r="A128" s="770">
        <v>118</v>
      </c>
      <c r="B128" s="53" t="s">
        <v>72</v>
      </c>
      <c r="C128" s="121" t="s">
        <v>73</v>
      </c>
      <c r="D128" s="113"/>
      <c r="E128" s="141"/>
      <c r="F128" s="136"/>
      <c r="G128" s="175"/>
      <c r="H128" s="176"/>
      <c r="I128" s="116"/>
      <c r="J128" s="800"/>
      <c r="K128" s="116"/>
    </row>
    <row r="129" spans="1:11" x14ac:dyDescent="0.25">
      <c r="A129" s="770">
        <v>119</v>
      </c>
      <c r="B129" s="44" t="s">
        <v>34</v>
      </c>
      <c r="C129" s="121" t="s">
        <v>35</v>
      </c>
      <c r="D129" s="113"/>
      <c r="E129" s="141"/>
      <c r="F129" s="136"/>
      <c r="G129" s="175"/>
      <c r="H129" s="176"/>
      <c r="I129" s="116"/>
      <c r="J129" s="800"/>
      <c r="K129" s="116"/>
    </row>
    <row r="130" spans="1:11" x14ac:dyDescent="0.25">
      <c r="A130" s="770">
        <v>120</v>
      </c>
      <c r="B130" s="53" t="s">
        <v>299</v>
      </c>
      <c r="C130" s="121" t="s">
        <v>300</v>
      </c>
      <c r="D130" s="113"/>
      <c r="E130" s="141"/>
      <c r="F130" s="136"/>
      <c r="G130" s="175"/>
      <c r="H130" s="176"/>
      <c r="I130" s="116"/>
      <c r="J130" s="800"/>
      <c r="K130" s="116"/>
    </row>
    <row r="131" spans="1:11" x14ac:dyDescent="0.25">
      <c r="A131" s="770">
        <v>121</v>
      </c>
      <c r="B131" s="44" t="s">
        <v>301</v>
      </c>
      <c r="C131" s="121" t="s">
        <v>302</v>
      </c>
      <c r="D131" s="113"/>
      <c r="E131" s="141"/>
      <c r="F131" s="136"/>
      <c r="G131" s="175"/>
      <c r="H131" s="176"/>
      <c r="I131" s="116"/>
      <c r="J131" s="800"/>
      <c r="K131" s="116"/>
    </row>
    <row r="132" spans="1:11" x14ac:dyDescent="0.25">
      <c r="A132" s="770">
        <v>122</v>
      </c>
      <c r="B132" s="44" t="s">
        <v>303</v>
      </c>
      <c r="C132" s="121" t="s">
        <v>304</v>
      </c>
      <c r="D132" s="113"/>
      <c r="E132" s="141"/>
      <c r="F132" s="136"/>
      <c r="G132" s="175"/>
      <c r="H132" s="176"/>
      <c r="I132" s="116"/>
      <c r="J132" s="800"/>
      <c r="K132" s="116"/>
    </row>
    <row r="133" spans="1:11" x14ac:dyDescent="0.25">
      <c r="A133" s="770">
        <v>123</v>
      </c>
      <c r="B133" s="53" t="s">
        <v>16</v>
      </c>
      <c r="C133" s="121" t="s">
        <v>17</v>
      </c>
      <c r="D133" s="113"/>
      <c r="E133" s="141"/>
      <c r="F133" s="136"/>
      <c r="G133" s="175"/>
      <c r="H133" s="176"/>
      <c r="I133" s="116"/>
      <c r="J133" s="800"/>
      <c r="K133" s="116"/>
    </row>
    <row r="134" spans="1:11" x14ac:dyDescent="0.25">
      <c r="A134" s="770">
        <v>124</v>
      </c>
      <c r="B134" s="53" t="s">
        <v>68</v>
      </c>
      <c r="C134" s="121" t="s">
        <v>69</v>
      </c>
      <c r="D134" s="113"/>
      <c r="E134" s="141"/>
      <c r="F134" s="136"/>
      <c r="G134" s="175"/>
      <c r="H134" s="176"/>
      <c r="I134" s="116"/>
      <c r="J134" s="800"/>
      <c r="K134" s="116"/>
    </row>
    <row r="135" spans="1:11" x14ac:dyDescent="0.25">
      <c r="A135" s="770">
        <v>125</v>
      </c>
      <c r="B135" s="53" t="s">
        <v>60</v>
      </c>
      <c r="C135" s="121" t="s">
        <v>305</v>
      </c>
      <c r="D135" s="113"/>
      <c r="E135" s="141"/>
      <c r="F135" s="136"/>
      <c r="G135" s="175"/>
      <c r="H135" s="176"/>
      <c r="I135" s="116"/>
      <c r="J135" s="800"/>
      <c r="K135" s="116"/>
    </row>
    <row r="136" spans="1:11" x14ac:dyDescent="0.25">
      <c r="A136" s="770">
        <v>126</v>
      </c>
      <c r="B136" s="53" t="s">
        <v>56</v>
      </c>
      <c r="C136" s="121" t="s">
        <v>306</v>
      </c>
      <c r="D136" s="113">
        <v>6750</v>
      </c>
      <c r="E136" s="141"/>
      <c r="F136" s="136">
        <f>D136+E136</f>
        <v>6750</v>
      </c>
      <c r="G136" s="175">
        <v>1125</v>
      </c>
      <c r="H136" s="176"/>
      <c r="I136" s="116"/>
      <c r="J136" s="800"/>
      <c r="K136" s="116"/>
    </row>
    <row r="137" spans="1:11" x14ac:dyDescent="0.25">
      <c r="A137" s="770">
        <v>127</v>
      </c>
      <c r="B137" s="53" t="s">
        <v>307</v>
      </c>
      <c r="C137" s="121" t="s">
        <v>308</v>
      </c>
      <c r="D137" s="113"/>
      <c r="E137" s="141"/>
      <c r="F137" s="136"/>
      <c r="G137" s="175"/>
      <c r="H137" s="176"/>
      <c r="I137" s="116"/>
      <c r="J137" s="800"/>
      <c r="K137" s="116"/>
    </row>
    <row r="138" spans="1:11" x14ac:dyDescent="0.25">
      <c r="A138" s="770">
        <v>128</v>
      </c>
      <c r="B138" s="44" t="s">
        <v>309</v>
      </c>
      <c r="C138" s="121" t="s">
        <v>310</v>
      </c>
      <c r="D138" s="113"/>
      <c r="E138" s="141"/>
      <c r="F138" s="136"/>
      <c r="G138" s="175"/>
      <c r="H138" s="176"/>
      <c r="I138" s="116"/>
      <c r="J138" s="800"/>
      <c r="K138" s="116"/>
    </row>
    <row r="139" spans="1:11" x14ac:dyDescent="0.25">
      <c r="A139" s="770">
        <v>129</v>
      </c>
      <c r="B139" s="53" t="s">
        <v>311</v>
      </c>
      <c r="C139" s="186" t="s">
        <v>312</v>
      </c>
      <c r="D139" s="113"/>
      <c r="E139" s="141"/>
      <c r="F139" s="136"/>
      <c r="G139" s="175"/>
      <c r="H139" s="176"/>
      <c r="I139" s="116"/>
      <c r="J139" s="800"/>
      <c r="K139" s="116"/>
    </row>
    <row r="140" spans="1:11" x14ac:dyDescent="0.25">
      <c r="A140" s="770">
        <v>130</v>
      </c>
      <c r="B140" s="65" t="s">
        <v>313</v>
      </c>
      <c r="C140" s="787" t="s">
        <v>314</v>
      </c>
      <c r="D140" s="113"/>
      <c r="E140" s="141"/>
      <c r="F140" s="136"/>
      <c r="G140" s="175"/>
      <c r="H140" s="176"/>
      <c r="I140" s="116"/>
      <c r="J140" s="800"/>
      <c r="K140" s="116"/>
    </row>
    <row r="141" spans="1:11" x14ac:dyDescent="0.25">
      <c r="A141" s="770">
        <v>131</v>
      </c>
      <c r="B141" s="66" t="s">
        <v>315</v>
      </c>
      <c r="C141" s="123" t="s">
        <v>316</v>
      </c>
      <c r="D141" s="113"/>
      <c r="E141" s="141"/>
      <c r="F141" s="136"/>
      <c r="G141" s="114"/>
      <c r="H141" s="801"/>
      <c r="I141" s="116"/>
      <c r="J141" s="119"/>
      <c r="K141" s="116"/>
    </row>
    <row r="142" spans="1:11" x14ac:dyDescent="0.25">
      <c r="A142" s="770">
        <v>132</v>
      </c>
      <c r="B142" s="68" t="s">
        <v>317</v>
      </c>
      <c r="C142" s="773" t="s">
        <v>318</v>
      </c>
      <c r="D142" s="179">
        <v>419945</v>
      </c>
      <c r="E142" s="145">
        <v>99924</v>
      </c>
      <c r="F142" s="180">
        <f>D142+E142</f>
        <v>519869</v>
      </c>
      <c r="G142" s="802">
        <v>151965</v>
      </c>
      <c r="H142" s="119">
        <v>6603</v>
      </c>
      <c r="I142" s="116">
        <v>526080</v>
      </c>
      <c r="J142" s="803">
        <v>799</v>
      </c>
      <c r="K142" s="181">
        <v>41540</v>
      </c>
    </row>
    <row r="143" spans="1:11" x14ac:dyDescent="0.25">
      <c r="A143" s="770">
        <v>133</v>
      </c>
      <c r="B143" s="70" t="s">
        <v>319</v>
      </c>
      <c r="C143" s="774" t="s">
        <v>320</v>
      </c>
      <c r="D143" s="113"/>
      <c r="E143" s="141"/>
      <c r="F143" s="136"/>
      <c r="G143" s="114"/>
      <c r="H143" s="801"/>
      <c r="I143" s="116"/>
      <c r="J143" s="120"/>
      <c r="K143" s="116"/>
    </row>
    <row r="144" spans="1:11" x14ac:dyDescent="0.25">
      <c r="A144" s="770">
        <v>134</v>
      </c>
      <c r="B144" s="72" t="s">
        <v>323</v>
      </c>
      <c r="C144" s="71" t="s">
        <v>324</v>
      </c>
      <c r="D144" s="113"/>
      <c r="E144" s="141"/>
      <c r="F144" s="136"/>
      <c r="G144" s="114"/>
      <c r="H144" s="801"/>
      <c r="I144" s="116"/>
      <c r="J144" s="120"/>
      <c r="K144" s="116"/>
    </row>
    <row r="145" spans="1:11" s="102" customFormat="1" ht="13.5" thickBot="1" x14ac:dyDescent="0.3">
      <c r="A145" s="775">
        <v>135</v>
      </c>
      <c r="B145" s="776" t="s">
        <v>743</v>
      </c>
      <c r="C145" s="777" t="s">
        <v>744</v>
      </c>
      <c r="D145" s="789"/>
      <c r="E145" s="790"/>
      <c r="F145" s="790"/>
      <c r="G145" s="793"/>
      <c r="H145" s="794"/>
      <c r="I145" s="793"/>
      <c r="J145" s="794"/>
      <c r="K145" s="793"/>
    </row>
    <row r="146" spans="1:11" s="103" customFormat="1" x14ac:dyDescent="0.25">
      <c r="C146" s="124"/>
      <c r="D146" s="102"/>
      <c r="E146" s="102"/>
      <c r="F146" s="102"/>
      <c r="G146" s="102"/>
    </row>
    <row r="148" spans="1:11" s="125" customFormat="1" x14ac:dyDescent="0.25">
      <c r="C148" s="126"/>
      <c r="D148" s="102"/>
      <c r="E148" s="102"/>
      <c r="F148" s="131"/>
      <c r="G148" s="102"/>
      <c r="H148" s="182"/>
      <c r="I148" s="183"/>
      <c r="J148" s="182"/>
      <c r="K148" s="127"/>
    </row>
    <row r="149" spans="1:11" x14ac:dyDescent="0.25">
      <c r="H149" s="149"/>
      <c r="I149" s="102"/>
      <c r="J149" s="149"/>
      <c r="K149" s="102"/>
    </row>
  </sheetData>
  <mergeCells count="12">
    <mergeCell ref="A5:C5"/>
    <mergeCell ref="A6:C6"/>
    <mergeCell ref="A7:C7"/>
    <mergeCell ref="A86:A89"/>
    <mergeCell ref="B86:B89"/>
    <mergeCell ref="A1:K1"/>
    <mergeCell ref="A3:A4"/>
    <mergeCell ref="B3:B4"/>
    <mergeCell ref="C3:C4"/>
    <mergeCell ref="D3:G3"/>
    <mergeCell ref="H3:I3"/>
    <mergeCell ref="J3:K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1"/>
  <sheetViews>
    <sheetView showZeros="0" zoomScaleNormal="100" workbookViewId="0">
      <pane xSplit="3" ySplit="7" topLeftCell="D33" activePane="bottomRight" state="frozen"/>
      <selection pane="topRight" activeCell="D1" sqref="D1"/>
      <selection pane="bottomLeft" activeCell="A8" sqref="A8"/>
      <selection pane="bottomRight" activeCell="M57" sqref="M57"/>
    </sheetView>
  </sheetViews>
  <sheetFormatPr defaultRowHeight="15" x14ac:dyDescent="0.25"/>
  <cols>
    <col min="1" max="1" width="4.42578125" style="533" customWidth="1"/>
    <col min="2" max="2" width="8.5703125" style="534" customWidth="1"/>
    <col min="3" max="3" width="41.42578125" style="535" bestFit="1" customWidth="1"/>
    <col min="4" max="4" width="12.28515625" style="535" customWidth="1"/>
    <col min="5" max="5" width="10.5703125" style="536" customWidth="1"/>
    <col min="6" max="6" width="11" style="536" customWidth="1"/>
    <col min="7" max="7" width="15" style="536" customWidth="1"/>
    <col min="8" max="8" width="10.85546875" style="536" customWidth="1"/>
    <col min="9" max="9" width="10.42578125" style="536" customWidth="1"/>
    <col min="10" max="10" width="9" style="536" customWidth="1"/>
    <col min="11" max="12" width="13.85546875" style="536" customWidth="1"/>
    <col min="13" max="13" width="11.85546875" style="509" customWidth="1"/>
    <col min="14" max="16384" width="9.140625" style="509"/>
  </cols>
  <sheetData>
    <row r="1" spans="1:12" ht="22.5" customHeight="1" x14ac:dyDescent="0.25">
      <c r="A1" s="1235" t="s">
        <v>605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</row>
    <row r="2" spans="1:12" x14ac:dyDescent="0.25">
      <c r="A2" s="510"/>
      <c r="B2" s="511"/>
      <c r="C2" s="512"/>
      <c r="D2" s="512"/>
      <c r="E2" s="513"/>
      <c r="F2" s="513"/>
      <c r="G2" s="513"/>
      <c r="H2" s="513"/>
      <c r="I2" s="513"/>
      <c r="J2" s="513"/>
      <c r="K2" s="513"/>
      <c r="L2" s="513"/>
    </row>
    <row r="3" spans="1:12" ht="15.75" customHeight="1" x14ac:dyDescent="0.25">
      <c r="A3" s="1236" t="s">
        <v>0</v>
      </c>
      <c r="B3" s="1237" t="s">
        <v>1</v>
      </c>
      <c r="C3" s="1236" t="s">
        <v>93</v>
      </c>
      <c r="D3" s="1239" t="s">
        <v>606</v>
      </c>
      <c r="E3" s="1240"/>
      <c r="F3" s="1240"/>
      <c r="G3" s="1240"/>
      <c r="H3" s="1241"/>
      <c r="I3" s="1242" t="s">
        <v>607</v>
      </c>
      <c r="J3" s="1243"/>
      <c r="K3" s="1243"/>
      <c r="L3" s="1244"/>
    </row>
    <row r="4" spans="1:12" ht="28.5" customHeight="1" x14ac:dyDescent="0.25">
      <c r="A4" s="1236"/>
      <c r="B4" s="1238"/>
      <c r="C4" s="1236"/>
      <c r="D4" s="867" t="s">
        <v>608</v>
      </c>
      <c r="E4" s="514" t="s">
        <v>609</v>
      </c>
      <c r="F4" s="514" t="s">
        <v>610</v>
      </c>
      <c r="G4" s="515" t="s">
        <v>611</v>
      </c>
      <c r="H4" s="515" t="s">
        <v>335</v>
      </c>
      <c r="I4" s="514" t="s">
        <v>609</v>
      </c>
      <c r="J4" s="514" t="s">
        <v>610</v>
      </c>
      <c r="K4" s="515" t="s">
        <v>611</v>
      </c>
      <c r="L4" s="515" t="s">
        <v>335</v>
      </c>
    </row>
    <row r="5" spans="1:12" ht="12.75" customHeight="1" x14ac:dyDescent="0.25">
      <c r="A5" s="867"/>
      <c r="B5" s="868"/>
      <c r="C5" s="516" t="s">
        <v>335</v>
      </c>
      <c r="D5" s="517">
        <f>D6+D7</f>
        <v>11988</v>
      </c>
      <c r="E5" s="518">
        <f t="shared" ref="E5:K5" si="0">E6+E7</f>
        <v>149625</v>
      </c>
      <c r="F5" s="518">
        <f t="shared" si="0"/>
        <v>1297</v>
      </c>
      <c r="G5" s="517">
        <f t="shared" si="0"/>
        <v>33355</v>
      </c>
      <c r="H5" s="517">
        <f t="shared" si="0"/>
        <v>196265</v>
      </c>
      <c r="I5" s="518">
        <f>I6+I7</f>
        <v>62960</v>
      </c>
      <c r="J5" s="518">
        <f t="shared" si="0"/>
        <v>2708</v>
      </c>
      <c r="K5" s="517">
        <f t="shared" si="0"/>
        <v>5033</v>
      </c>
      <c r="L5" s="517">
        <f>L6+L7</f>
        <v>70701</v>
      </c>
    </row>
    <row r="6" spans="1:12" ht="16.5" customHeight="1" x14ac:dyDescent="0.25">
      <c r="A6" s="867"/>
      <c r="B6" s="868"/>
      <c r="C6" s="519" t="s">
        <v>105</v>
      </c>
      <c r="D6" s="520">
        <v>0</v>
      </c>
      <c r="E6" s="520">
        <v>1900</v>
      </c>
      <c r="F6" s="520">
        <v>0</v>
      </c>
      <c r="G6" s="520">
        <v>0</v>
      </c>
      <c r="H6" s="514">
        <f>D6+E6+F6+G6</f>
        <v>1900</v>
      </c>
      <c r="I6" s="514">
        <v>0</v>
      </c>
      <c r="J6" s="514">
        <v>673</v>
      </c>
      <c r="K6" s="514">
        <v>0</v>
      </c>
      <c r="L6" s="514">
        <f>I6+J6+K6</f>
        <v>673</v>
      </c>
    </row>
    <row r="7" spans="1:12" ht="12.75" customHeight="1" x14ac:dyDescent="0.25">
      <c r="A7" s="867"/>
      <c r="B7" s="868"/>
      <c r="C7" s="519" t="s">
        <v>108</v>
      </c>
      <c r="D7" s="517">
        <f>SUM(D8:D55)</f>
        <v>11988</v>
      </c>
      <c r="E7" s="517">
        <f>SUM(E8:E55)</f>
        <v>147725</v>
      </c>
      <c r="F7" s="517">
        <f>SUM(F8:F55)</f>
        <v>1297</v>
      </c>
      <c r="G7" s="517">
        <f>SUM(G8:G55)</f>
        <v>33355</v>
      </c>
      <c r="H7" s="517">
        <f>SUM(H8:H55)</f>
        <v>194365</v>
      </c>
      <c r="I7" s="517">
        <f t="shared" ref="I7:K7" si="1">SUM(I8:I55)</f>
        <v>62960</v>
      </c>
      <c r="J7" s="517">
        <f t="shared" si="1"/>
        <v>2035</v>
      </c>
      <c r="K7" s="517">
        <f t="shared" si="1"/>
        <v>5033</v>
      </c>
      <c r="L7" s="517">
        <f>SUM(L8:L55)</f>
        <v>70028</v>
      </c>
    </row>
    <row r="8" spans="1:12" ht="12.75" customHeight="1" x14ac:dyDescent="0.25">
      <c r="A8" s="521">
        <v>1</v>
      </c>
      <c r="B8" s="522" t="s">
        <v>80</v>
      </c>
      <c r="C8" s="315" t="s">
        <v>81</v>
      </c>
      <c r="D8" s="520">
        <v>0</v>
      </c>
      <c r="E8" s="520">
        <v>1706</v>
      </c>
      <c r="F8" s="520">
        <v>0</v>
      </c>
      <c r="G8" s="520">
        <v>445</v>
      </c>
      <c r="H8" s="514">
        <f t="shared" ref="H8:H55" si="2">D8+E8+F8+G8</f>
        <v>2151</v>
      </c>
      <c r="I8" s="514"/>
      <c r="J8" s="514"/>
      <c r="K8" s="514"/>
      <c r="L8" s="514">
        <v>0</v>
      </c>
    </row>
    <row r="9" spans="1:12" ht="12.75" customHeight="1" x14ac:dyDescent="0.25">
      <c r="A9" s="521">
        <v>2</v>
      </c>
      <c r="B9" s="522" t="s">
        <v>117</v>
      </c>
      <c r="C9" s="315" t="s">
        <v>571</v>
      </c>
      <c r="D9" s="520">
        <v>0</v>
      </c>
      <c r="E9" s="520">
        <v>6497</v>
      </c>
      <c r="F9" s="520">
        <v>0</v>
      </c>
      <c r="G9" s="520">
        <v>2268</v>
      </c>
      <c r="H9" s="514">
        <f t="shared" si="2"/>
        <v>8765</v>
      </c>
      <c r="I9" s="514">
        <v>2711</v>
      </c>
      <c r="J9" s="514">
        <v>0</v>
      </c>
      <c r="K9" s="514">
        <v>0</v>
      </c>
      <c r="L9" s="514">
        <v>2711</v>
      </c>
    </row>
    <row r="10" spans="1:12" ht="12.75" customHeight="1" x14ac:dyDescent="0.25">
      <c r="A10" s="521">
        <v>3</v>
      </c>
      <c r="B10" s="522" t="s">
        <v>20</v>
      </c>
      <c r="C10" s="315" t="s">
        <v>21</v>
      </c>
      <c r="D10" s="520">
        <v>0</v>
      </c>
      <c r="E10" s="520">
        <v>2301</v>
      </c>
      <c r="F10" s="520">
        <v>0</v>
      </c>
      <c r="G10" s="520">
        <v>0</v>
      </c>
      <c r="H10" s="514">
        <f t="shared" si="2"/>
        <v>2301</v>
      </c>
      <c r="I10" s="514"/>
      <c r="J10" s="514"/>
      <c r="K10" s="514"/>
      <c r="L10" s="514">
        <v>0</v>
      </c>
    </row>
    <row r="11" spans="1:12" ht="12.75" customHeight="1" x14ac:dyDescent="0.25">
      <c r="A11" s="521">
        <v>4</v>
      </c>
      <c r="B11" s="522" t="s">
        <v>135</v>
      </c>
      <c r="C11" s="315" t="s">
        <v>136</v>
      </c>
      <c r="D11" s="520">
        <v>0</v>
      </c>
      <c r="E11" s="520">
        <v>1664</v>
      </c>
      <c r="F11" s="520">
        <v>30</v>
      </c>
      <c r="G11" s="520">
        <v>448</v>
      </c>
      <c r="H11" s="514">
        <f t="shared" si="2"/>
        <v>2142</v>
      </c>
      <c r="I11" s="514"/>
      <c r="J11" s="514"/>
      <c r="K11" s="514"/>
      <c r="L11" s="514">
        <v>0</v>
      </c>
    </row>
    <row r="12" spans="1:12" ht="12.75" customHeight="1" x14ac:dyDescent="0.25">
      <c r="A12" s="521">
        <v>5</v>
      </c>
      <c r="B12" s="522" t="s">
        <v>30</v>
      </c>
      <c r="C12" s="315" t="s">
        <v>31</v>
      </c>
      <c r="D12" s="520">
        <v>0</v>
      </c>
      <c r="E12" s="520">
        <v>4418</v>
      </c>
      <c r="F12" s="520">
        <v>0</v>
      </c>
      <c r="G12" s="520">
        <v>1607</v>
      </c>
      <c r="H12" s="514">
        <f t="shared" si="2"/>
        <v>6025</v>
      </c>
      <c r="I12" s="514">
        <v>1909</v>
      </c>
      <c r="J12" s="514">
        <v>0</v>
      </c>
      <c r="K12" s="514">
        <v>0</v>
      </c>
      <c r="L12" s="514">
        <v>1909</v>
      </c>
    </row>
    <row r="13" spans="1:12" ht="12.75" customHeight="1" x14ac:dyDescent="0.25">
      <c r="A13" s="521">
        <v>6</v>
      </c>
      <c r="B13" s="522" t="s">
        <v>84</v>
      </c>
      <c r="C13" s="315" t="s">
        <v>612</v>
      </c>
      <c r="D13" s="520">
        <v>0</v>
      </c>
      <c r="E13" s="520">
        <v>1755</v>
      </c>
      <c r="F13" s="520">
        <v>0</v>
      </c>
      <c r="G13" s="520">
        <v>0</v>
      </c>
      <c r="H13" s="514">
        <f t="shared" si="2"/>
        <v>1755</v>
      </c>
      <c r="I13" s="514"/>
      <c r="J13" s="514"/>
      <c r="K13" s="514"/>
      <c r="L13" s="514">
        <v>0</v>
      </c>
    </row>
    <row r="14" spans="1:12" ht="12.75" customHeight="1" x14ac:dyDescent="0.25">
      <c r="A14" s="521">
        <v>7</v>
      </c>
      <c r="B14" s="522" t="s">
        <v>141</v>
      </c>
      <c r="C14" s="315" t="s">
        <v>142</v>
      </c>
      <c r="D14" s="520">
        <v>0</v>
      </c>
      <c r="E14" s="520">
        <v>2216</v>
      </c>
      <c r="F14" s="520">
        <v>40</v>
      </c>
      <c r="G14" s="520">
        <v>593</v>
      </c>
      <c r="H14" s="514">
        <f t="shared" si="2"/>
        <v>2849</v>
      </c>
      <c r="I14" s="514">
        <v>901</v>
      </c>
      <c r="J14" s="514">
        <v>292</v>
      </c>
      <c r="K14" s="514">
        <v>59</v>
      </c>
      <c r="L14" s="514">
        <v>1252</v>
      </c>
    </row>
    <row r="15" spans="1:12" ht="12.75" customHeight="1" x14ac:dyDescent="0.25">
      <c r="A15" s="521">
        <v>8</v>
      </c>
      <c r="B15" s="522" t="s">
        <v>145</v>
      </c>
      <c r="C15" s="315" t="s">
        <v>613</v>
      </c>
      <c r="D15" s="520">
        <v>0</v>
      </c>
      <c r="E15" s="520">
        <v>0</v>
      </c>
      <c r="F15" s="520">
        <v>0</v>
      </c>
      <c r="G15" s="520">
        <v>0</v>
      </c>
      <c r="H15" s="514">
        <f t="shared" si="2"/>
        <v>0</v>
      </c>
      <c r="I15" s="514">
        <v>901</v>
      </c>
      <c r="J15" s="514">
        <v>292</v>
      </c>
      <c r="K15" s="514">
        <v>59</v>
      </c>
      <c r="L15" s="514">
        <v>1252</v>
      </c>
    </row>
    <row r="16" spans="1:12" ht="12.75" customHeight="1" x14ac:dyDescent="0.25">
      <c r="A16" s="521">
        <v>9</v>
      </c>
      <c r="B16" s="522" t="s">
        <v>149</v>
      </c>
      <c r="C16" s="315" t="s">
        <v>614</v>
      </c>
      <c r="D16" s="520">
        <v>0</v>
      </c>
      <c r="E16" s="520">
        <v>8806</v>
      </c>
      <c r="F16" s="520">
        <v>134</v>
      </c>
      <c r="G16" s="520">
        <v>1722</v>
      </c>
      <c r="H16" s="514">
        <f t="shared" si="2"/>
        <v>10662</v>
      </c>
      <c r="I16" s="514">
        <v>3049</v>
      </c>
      <c r="J16" s="514">
        <v>116</v>
      </c>
      <c r="K16" s="514">
        <v>0</v>
      </c>
      <c r="L16" s="514">
        <v>3165</v>
      </c>
    </row>
    <row r="17" spans="1:12" ht="12.75" customHeight="1" x14ac:dyDescent="0.25">
      <c r="A17" s="521">
        <v>10</v>
      </c>
      <c r="B17" s="522" t="s">
        <v>157</v>
      </c>
      <c r="C17" s="315" t="s">
        <v>615</v>
      </c>
      <c r="D17" s="520">
        <v>0</v>
      </c>
      <c r="E17" s="520">
        <v>2758</v>
      </c>
      <c r="F17" s="520">
        <v>0</v>
      </c>
      <c r="G17" s="520">
        <v>702</v>
      </c>
      <c r="H17" s="514">
        <f t="shared" si="2"/>
        <v>3460</v>
      </c>
      <c r="I17" s="514"/>
      <c r="J17" s="514"/>
      <c r="K17" s="514"/>
      <c r="L17" s="514">
        <v>0</v>
      </c>
    </row>
    <row r="18" spans="1:12" ht="12.75" customHeight="1" x14ac:dyDescent="0.25">
      <c r="A18" s="521">
        <v>11</v>
      </c>
      <c r="B18" s="522" t="s">
        <v>46</v>
      </c>
      <c r="C18" s="315" t="s">
        <v>509</v>
      </c>
      <c r="D18" s="520">
        <v>0</v>
      </c>
      <c r="E18" s="520">
        <v>4345</v>
      </c>
      <c r="F18" s="520">
        <v>75</v>
      </c>
      <c r="G18" s="520">
        <v>0</v>
      </c>
      <c r="H18" s="514">
        <f t="shared" si="2"/>
        <v>4420</v>
      </c>
      <c r="I18" s="514"/>
      <c r="J18" s="514"/>
      <c r="K18" s="514"/>
      <c r="L18" s="514">
        <v>0</v>
      </c>
    </row>
    <row r="19" spans="1:12" ht="12.75" customHeight="1" x14ac:dyDescent="0.25">
      <c r="A19" s="521">
        <v>12</v>
      </c>
      <c r="B19" s="522" t="s">
        <v>58</v>
      </c>
      <c r="C19" s="315" t="s">
        <v>59</v>
      </c>
      <c r="D19" s="520">
        <v>0</v>
      </c>
      <c r="E19" s="520">
        <v>3005</v>
      </c>
      <c r="F19" s="520">
        <v>52</v>
      </c>
      <c r="G19" s="520">
        <v>0</v>
      </c>
      <c r="H19" s="514">
        <f t="shared" si="2"/>
        <v>3057</v>
      </c>
      <c r="I19" s="514"/>
      <c r="J19" s="514"/>
      <c r="K19" s="514"/>
      <c r="L19" s="514">
        <v>0</v>
      </c>
    </row>
    <row r="20" spans="1:12" ht="12.75" customHeight="1" x14ac:dyDescent="0.25">
      <c r="A20" s="521">
        <v>13</v>
      </c>
      <c r="B20" s="522" t="s">
        <v>82</v>
      </c>
      <c r="C20" s="315" t="s">
        <v>83</v>
      </c>
      <c r="D20" s="520">
        <v>0</v>
      </c>
      <c r="E20" s="520">
        <v>3211</v>
      </c>
      <c r="F20" s="520">
        <v>0</v>
      </c>
      <c r="G20" s="520">
        <v>823</v>
      </c>
      <c r="H20" s="514">
        <f t="shared" si="2"/>
        <v>4034</v>
      </c>
      <c r="I20" s="514"/>
      <c r="J20" s="514"/>
      <c r="K20" s="514"/>
      <c r="L20" s="514">
        <v>0</v>
      </c>
    </row>
    <row r="21" spans="1:12" ht="12.75" customHeight="1" x14ac:dyDescent="0.25">
      <c r="A21" s="521">
        <v>14</v>
      </c>
      <c r="B21" s="522" t="s">
        <v>169</v>
      </c>
      <c r="C21" s="315" t="s">
        <v>616</v>
      </c>
      <c r="D21" s="520">
        <v>0</v>
      </c>
      <c r="E21" s="520">
        <v>570</v>
      </c>
      <c r="F21" s="520">
        <v>8</v>
      </c>
      <c r="G21" s="520">
        <v>114</v>
      </c>
      <c r="H21" s="514">
        <f t="shared" si="2"/>
        <v>692</v>
      </c>
      <c r="I21" s="514">
        <v>217</v>
      </c>
      <c r="J21" s="514">
        <v>0</v>
      </c>
      <c r="K21" s="514">
        <v>0</v>
      </c>
      <c r="L21" s="514">
        <v>217</v>
      </c>
    </row>
    <row r="22" spans="1:12" ht="12.75" customHeight="1" x14ac:dyDescent="0.25">
      <c r="A22" s="521">
        <v>15</v>
      </c>
      <c r="B22" s="522" t="s">
        <v>171</v>
      </c>
      <c r="C22" s="315" t="s">
        <v>514</v>
      </c>
      <c r="D22" s="520">
        <v>0</v>
      </c>
      <c r="E22" s="520">
        <v>2769</v>
      </c>
      <c r="F22" s="520">
        <v>49</v>
      </c>
      <c r="G22" s="520">
        <v>727</v>
      </c>
      <c r="H22" s="514">
        <f t="shared" si="2"/>
        <v>3545</v>
      </c>
      <c r="I22" s="514">
        <v>2774</v>
      </c>
      <c r="J22" s="514">
        <v>41</v>
      </c>
      <c r="K22" s="514">
        <v>81</v>
      </c>
      <c r="L22" s="514">
        <v>2896</v>
      </c>
    </row>
    <row r="23" spans="1:12" ht="12.75" customHeight="1" x14ac:dyDescent="0.25">
      <c r="A23" s="521">
        <v>16</v>
      </c>
      <c r="B23" s="522" t="s">
        <v>173</v>
      </c>
      <c r="C23" s="315" t="s">
        <v>174</v>
      </c>
      <c r="D23" s="520">
        <v>0</v>
      </c>
      <c r="E23" s="520">
        <v>2248</v>
      </c>
      <c r="F23" s="520">
        <v>39</v>
      </c>
      <c r="G23" s="520">
        <v>0</v>
      </c>
      <c r="H23" s="514">
        <f t="shared" si="2"/>
        <v>2287</v>
      </c>
      <c r="I23" s="514"/>
      <c r="J23" s="514"/>
      <c r="K23" s="514"/>
      <c r="L23" s="514">
        <v>0</v>
      </c>
    </row>
    <row r="24" spans="1:12" ht="12.75" customHeight="1" x14ac:dyDescent="0.25">
      <c r="A24" s="521">
        <v>17</v>
      </c>
      <c r="B24" s="522" t="s">
        <v>177</v>
      </c>
      <c r="C24" s="315" t="s">
        <v>178</v>
      </c>
      <c r="D24" s="520">
        <v>0</v>
      </c>
      <c r="E24" s="520">
        <v>1939</v>
      </c>
      <c r="F24" s="520">
        <v>0</v>
      </c>
      <c r="G24" s="520">
        <v>0</v>
      </c>
      <c r="H24" s="514">
        <f t="shared" si="2"/>
        <v>1939</v>
      </c>
      <c r="I24" s="514"/>
      <c r="J24" s="514"/>
      <c r="K24" s="514"/>
      <c r="L24" s="514">
        <v>0</v>
      </c>
    </row>
    <row r="25" spans="1:12" ht="12.75" customHeight="1" x14ac:dyDescent="0.25">
      <c r="A25" s="521">
        <v>18</v>
      </c>
      <c r="B25" s="522" t="s">
        <v>185</v>
      </c>
      <c r="C25" s="315" t="s">
        <v>186</v>
      </c>
      <c r="D25" s="520">
        <v>0</v>
      </c>
      <c r="E25" s="520">
        <v>4511</v>
      </c>
      <c r="F25" s="520">
        <v>0</v>
      </c>
      <c r="G25" s="520">
        <v>0</v>
      </c>
      <c r="H25" s="514">
        <f t="shared" si="2"/>
        <v>4511</v>
      </c>
      <c r="I25" s="514"/>
      <c r="J25" s="514"/>
      <c r="K25" s="514"/>
      <c r="L25" s="514">
        <v>0</v>
      </c>
    </row>
    <row r="26" spans="1:12" ht="12.75" customHeight="1" x14ac:dyDescent="0.25">
      <c r="A26" s="521">
        <v>19</v>
      </c>
      <c r="B26" s="522" t="s">
        <v>64</v>
      </c>
      <c r="C26" s="315" t="s">
        <v>65</v>
      </c>
      <c r="D26" s="520">
        <v>0</v>
      </c>
      <c r="E26" s="520">
        <v>1711</v>
      </c>
      <c r="F26" s="520">
        <v>0</v>
      </c>
      <c r="G26" s="520">
        <v>0</v>
      </c>
      <c r="H26" s="514">
        <f t="shared" si="2"/>
        <v>1711</v>
      </c>
      <c r="I26" s="514"/>
      <c r="J26" s="514"/>
      <c r="K26" s="514"/>
      <c r="L26" s="514">
        <v>0</v>
      </c>
    </row>
    <row r="27" spans="1:12" ht="12.75" customHeight="1" x14ac:dyDescent="0.25">
      <c r="A27" s="521">
        <v>20</v>
      </c>
      <c r="B27" s="522" t="s">
        <v>217</v>
      </c>
      <c r="C27" s="315" t="s">
        <v>617</v>
      </c>
      <c r="D27" s="520">
        <v>0</v>
      </c>
      <c r="E27" s="520">
        <v>2135</v>
      </c>
      <c r="F27" s="520">
        <v>40</v>
      </c>
      <c r="G27" s="520">
        <v>0</v>
      </c>
      <c r="H27" s="514">
        <f t="shared" si="2"/>
        <v>2175</v>
      </c>
      <c r="I27" s="514"/>
      <c r="J27" s="514"/>
      <c r="K27" s="514"/>
      <c r="L27" s="514">
        <v>0</v>
      </c>
    </row>
    <row r="28" spans="1:12" ht="12.75" customHeight="1" x14ac:dyDescent="0.25">
      <c r="A28" s="521">
        <v>21</v>
      </c>
      <c r="B28" s="522" t="s">
        <v>50</v>
      </c>
      <c r="C28" s="315" t="s">
        <v>51</v>
      </c>
      <c r="D28" s="520">
        <v>0</v>
      </c>
      <c r="E28" s="520">
        <v>5105</v>
      </c>
      <c r="F28" s="520">
        <v>39</v>
      </c>
      <c r="G28" s="520">
        <v>258</v>
      </c>
      <c r="H28" s="514">
        <f t="shared" si="2"/>
        <v>5402</v>
      </c>
      <c r="I28" s="514"/>
      <c r="J28" s="514"/>
      <c r="K28" s="514"/>
      <c r="L28" s="514">
        <v>0</v>
      </c>
    </row>
    <row r="29" spans="1:12" ht="12.75" customHeight="1" x14ac:dyDescent="0.25">
      <c r="A29" s="521">
        <v>22</v>
      </c>
      <c r="B29" s="522" t="s">
        <v>52</v>
      </c>
      <c r="C29" s="315" t="s">
        <v>53</v>
      </c>
      <c r="D29" s="520">
        <v>0</v>
      </c>
      <c r="E29" s="520">
        <v>2963</v>
      </c>
      <c r="F29" s="520">
        <v>40</v>
      </c>
      <c r="G29" s="520">
        <v>560</v>
      </c>
      <c r="H29" s="514">
        <f t="shared" si="2"/>
        <v>3563</v>
      </c>
      <c r="I29" s="514"/>
      <c r="J29" s="514"/>
      <c r="K29" s="514"/>
      <c r="L29" s="514">
        <v>0</v>
      </c>
    </row>
    <row r="30" spans="1:12" ht="12.75" customHeight="1" x14ac:dyDescent="0.25">
      <c r="A30" s="521">
        <v>23</v>
      </c>
      <c r="B30" s="522" t="s">
        <v>44</v>
      </c>
      <c r="C30" s="315" t="s">
        <v>221</v>
      </c>
      <c r="D30" s="520">
        <v>0</v>
      </c>
      <c r="E30" s="520">
        <v>1852</v>
      </c>
      <c r="F30" s="520"/>
      <c r="G30" s="520"/>
      <c r="H30" s="514">
        <f t="shared" si="2"/>
        <v>1852</v>
      </c>
      <c r="I30" s="514"/>
      <c r="J30" s="514"/>
      <c r="K30" s="514"/>
      <c r="L30" s="514"/>
    </row>
    <row r="31" spans="1:12" ht="12.75" customHeight="1" x14ac:dyDescent="0.25">
      <c r="A31" s="521">
        <v>24</v>
      </c>
      <c r="B31" s="522" t="s">
        <v>54</v>
      </c>
      <c r="C31" s="315" t="s">
        <v>55</v>
      </c>
      <c r="D31" s="520">
        <v>4350</v>
      </c>
      <c r="E31" s="520">
        <v>11004</v>
      </c>
      <c r="F31" s="520">
        <v>148</v>
      </c>
      <c r="G31" s="520">
        <v>1704</v>
      </c>
      <c r="H31" s="514">
        <f t="shared" si="2"/>
        <v>17206</v>
      </c>
      <c r="I31" s="514"/>
      <c r="J31" s="514"/>
      <c r="K31" s="514"/>
      <c r="L31" s="514">
        <v>0</v>
      </c>
    </row>
    <row r="32" spans="1:12" x14ac:dyDescent="0.25">
      <c r="A32" s="521">
        <v>25</v>
      </c>
      <c r="B32" s="522" t="s">
        <v>36</v>
      </c>
      <c r="C32" s="315" t="s">
        <v>505</v>
      </c>
      <c r="D32" s="520">
        <v>0</v>
      </c>
      <c r="E32" s="520">
        <v>4824</v>
      </c>
      <c r="F32" s="520">
        <v>16</v>
      </c>
      <c r="G32" s="520">
        <v>232</v>
      </c>
      <c r="H32" s="514">
        <f t="shared" si="2"/>
        <v>5072</v>
      </c>
      <c r="I32" s="514">
        <v>1904</v>
      </c>
      <c r="J32" s="514">
        <v>0</v>
      </c>
      <c r="K32" s="514">
        <v>0</v>
      </c>
      <c r="L32" s="514">
        <v>1904</v>
      </c>
    </row>
    <row r="33" spans="1:12" ht="12.75" customHeight="1" x14ac:dyDescent="0.25">
      <c r="A33" s="521">
        <v>26</v>
      </c>
      <c r="B33" s="522" t="s">
        <v>48</v>
      </c>
      <c r="C33" s="315" t="s">
        <v>618</v>
      </c>
      <c r="D33" s="520">
        <v>0</v>
      </c>
      <c r="E33" s="520">
        <v>720</v>
      </c>
      <c r="F33" s="520">
        <v>0</v>
      </c>
      <c r="G33" s="520">
        <v>106</v>
      </c>
      <c r="H33" s="514">
        <f t="shared" si="2"/>
        <v>826</v>
      </c>
      <c r="I33" s="514"/>
      <c r="J33" s="514"/>
      <c r="K33" s="514"/>
      <c r="L33" s="514">
        <v>0</v>
      </c>
    </row>
    <row r="34" spans="1:12" ht="12.75" customHeight="1" x14ac:dyDescent="0.25">
      <c r="A34" s="521">
        <v>27</v>
      </c>
      <c r="B34" s="522" t="s">
        <v>56</v>
      </c>
      <c r="C34" s="315" t="s">
        <v>619</v>
      </c>
      <c r="D34" s="520">
        <v>0</v>
      </c>
      <c r="E34" s="520">
        <v>2332</v>
      </c>
      <c r="F34" s="520">
        <v>37</v>
      </c>
      <c r="G34" s="520">
        <v>554</v>
      </c>
      <c r="H34" s="514">
        <f t="shared" si="2"/>
        <v>2923</v>
      </c>
      <c r="I34" s="514">
        <v>918</v>
      </c>
      <c r="J34" s="514">
        <v>31</v>
      </c>
      <c r="K34" s="514"/>
      <c r="L34" s="514">
        <v>949</v>
      </c>
    </row>
    <row r="35" spans="1:12" ht="12.75" customHeight="1" x14ac:dyDescent="0.25">
      <c r="A35" s="521">
        <v>28</v>
      </c>
      <c r="B35" s="523" t="s">
        <v>228</v>
      </c>
      <c r="C35" s="315" t="s">
        <v>587</v>
      </c>
      <c r="D35" s="520">
        <v>0</v>
      </c>
      <c r="E35" s="520">
        <v>688</v>
      </c>
      <c r="F35" s="520">
        <v>9</v>
      </c>
      <c r="G35" s="520">
        <v>138</v>
      </c>
      <c r="H35" s="514">
        <f t="shared" si="2"/>
        <v>835</v>
      </c>
      <c r="I35" s="514">
        <v>111</v>
      </c>
      <c r="J35" s="514">
        <v>2</v>
      </c>
      <c r="K35" s="514">
        <v>0</v>
      </c>
      <c r="L35" s="514">
        <v>113</v>
      </c>
    </row>
    <row r="36" spans="1:12" ht="12.75" customHeight="1" x14ac:dyDescent="0.25">
      <c r="A36" s="521">
        <v>29</v>
      </c>
      <c r="B36" s="522" t="s">
        <v>74</v>
      </c>
      <c r="C36" s="315" t="s">
        <v>620</v>
      </c>
      <c r="D36" s="520">
        <v>0</v>
      </c>
      <c r="E36" s="520">
        <v>2622</v>
      </c>
      <c r="F36" s="520">
        <v>77</v>
      </c>
      <c r="G36" s="520">
        <v>0</v>
      </c>
      <c r="H36" s="514">
        <f t="shared" si="2"/>
        <v>2699</v>
      </c>
      <c r="I36" s="514"/>
      <c r="J36" s="514"/>
      <c r="K36" s="514"/>
      <c r="L36" s="514">
        <v>0</v>
      </c>
    </row>
    <row r="37" spans="1:12" ht="12.75" customHeight="1" x14ac:dyDescent="0.25">
      <c r="A37" s="521">
        <v>30</v>
      </c>
      <c r="B37" s="522" t="s">
        <v>238</v>
      </c>
      <c r="C37" s="315" t="s">
        <v>239</v>
      </c>
      <c r="D37" s="520">
        <v>0</v>
      </c>
      <c r="E37" s="520">
        <v>1234</v>
      </c>
      <c r="F37" s="520">
        <v>0</v>
      </c>
      <c r="G37" s="520">
        <v>0</v>
      </c>
      <c r="H37" s="514">
        <f t="shared" si="2"/>
        <v>1234</v>
      </c>
      <c r="I37" s="514"/>
      <c r="J37" s="514"/>
      <c r="K37" s="514"/>
      <c r="L37" s="514">
        <v>0</v>
      </c>
    </row>
    <row r="38" spans="1:12" ht="12.75" customHeight="1" x14ac:dyDescent="0.25">
      <c r="A38" s="521">
        <v>31</v>
      </c>
      <c r="B38" s="522" t="s">
        <v>240</v>
      </c>
      <c r="C38" s="315" t="s">
        <v>241</v>
      </c>
      <c r="D38" s="520">
        <v>0</v>
      </c>
      <c r="E38" s="520">
        <v>982</v>
      </c>
      <c r="F38" s="520">
        <v>0</v>
      </c>
      <c r="G38" s="520">
        <v>0</v>
      </c>
      <c r="H38" s="514">
        <f t="shared" si="2"/>
        <v>982</v>
      </c>
      <c r="I38" s="514"/>
      <c r="J38" s="514"/>
      <c r="K38" s="514"/>
      <c r="L38" s="514">
        <v>0</v>
      </c>
    </row>
    <row r="39" spans="1:12" ht="12.75" customHeight="1" x14ac:dyDescent="0.25">
      <c r="A39" s="521">
        <v>32</v>
      </c>
      <c r="B39" s="522" t="s">
        <v>88</v>
      </c>
      <c r="C39" s="315" t="s">
        <v>89</v>
      </c>
      <c r="D39" s="520">
        <v>0</v>
      </c>
      <c r="E39" s="520">
        <v>686</v>
      </c>
      <c r="F39" s="520">
        <v>11</v>
      </c>
      <c r="G39" s="520">
        <v>169</v>
      </c>
      <c r="H39" s="514">
        <f t="shared" si="2"/>
        <v>866</v>
      </c>
      <c r="I39" s="514"/>
      <c r="J39" s="514"/>
      <c r="K39" s="514"/>
      <c r="L39" s="514">
        <v>0</v>
      </c>
    </row>
    <row r="40" spans="1:12" ht="12.75" customHeight="1" x14ac:dyDescent="0.25">
      <c r="A40" s="521">
        <v>33</v>
      </c>
      <c r="B40" s="522" t="s">
        <v>32</v>
      </c>
      <c r="C40" s="315" t="s">
        <v>33</v>
      </c>
      <c r="D40" s="520">
        <v>0</v>
      </c>
      <c r="E40" s="520">
        <v>1723</v>
      </c>
      <c r="F40" s="520">
        <v>39</v>
      </c>
      <c r="G40" s="520">
        <v>709</v>
      </c>
      <c r="H40" s="514">
        <f t="shared" si="2"/>
        <v>2471</v>
      </c>
      <c r="I40" s="514"/>
      <c r="J40" s="514"/>
      <c r="K40" s="514"/>
      <c r="L40" s="514">
        <v>0</v>
      </c>
    </row>
    <row r="41" spans="1:12" ht="12.75" customHeight="1" x14ac:dyDescent="0.25">
      <c r="A41" s="521">
        <v>34</v>
      </c>
      <c r="B41" s="522" t="s">
        <v>256</v>
      </c>
      <c r="C41" s="315" t="s">
        <v>257</v>
      </c>
      <c r="D41" s="520">
        <v>0</v>
      </c>
      <c r="E41" s="520">
        <v>1219</v>
      </c>
      <c r="F41" s="520">
        <v>21</v>
      </c>
      <c r="G41" s="520">
        <v>0</v>
      </c>
      <c r="H41" s="514">
        <f t="shared" si="2"/>
        <v>1240</v>
      </c>
      <c r="I41" s="514"/>
      <c r="J41" s="514"/>
      <c r="K41" s="514"/>
      <c r="L41" s="514">
        <v>0</v>
      </c>
    </row>
    <row r="42" spans="1:12" ht="12.75" customHeight="1" x14ac:dyDescent="0.25">
      <c r="A42" s="521">
        <v>35</v>
      </c>
      <c r="B42" s="522" t="s">
        <v>76</v>
      </c>
      <c r="C42" s="315" t="s">
        <v>77</v>
      </c>
      <c r="D42" s="520">
        <v>0</v>
      </c>
      <c r="E42" s="520">
        <v>557</v>
      </c>
      <c r="F42" s="520">
        <v>0</v>
      </c>
      <c r="G42" s="520">
        <v>0</v>
      </c>
      <c r="H42" s="514">
        <f t="shared" si="2"/>
        <v>557</v>
      </c>
      <c r="I42" s="514"/>
      <c r="J42" s="514"/>
      <c r="K42" s="514"/>
      <c r="L42" s="514">
        <v>0</v>
      </c>
    </row>
    <row r="43" spans="1:12" ht="12.75" customHeight="1" x14ac:dyDescent="0.25">
      <c r="A43" s="521">
        <v>36</v>
      </c>
      <c r="B43" s="522" t="s">
        <v>270</v>
      </c>
      <c r="C43" s="315" t="s">
        <v>271</v>
      </c>
      <c r="D43" s="520">
        <v>0</v>
      </c>
      <c r="E43" s="520">
        <v>0</v>
      </c>
      <c r="F43" s="520">
        <v>0</v>
      </c>
      <c r="G43" s="520">
        <v>0</v>
      </c>
      <c r="H43" s="514">
        <f t="shared" si="2"/>
        <v>0</v>
      </c>
      <c r="I43" s="514">
        <v>1065</v>
      </c>
      <c r="J43" s="514">
        <v>0</v>
      </c>
      <c r="K43" s="514">
        <v>0</v>
      </c>
      <c r="L43" s="514">
        <v>1065</v>
      </c>
    </row>
    <row r="44" spans="1:12" ht="12.75" customHeight="1" x14ac:dyDescent="0.25">
      <c r="A44" s="521">
        <v>37</v>
      </c>
      <c r="B44" s="522" t="s">
        <v>274</v>
      </c>
      <c r="C44" s="315" t="s">
        <v>621</v>
      </c>
      <c r="D44" s="520">
        <v>0</v>
      </c>
      <c r="E44" s="520">
        <v>6713</v>
      </c>
      <c r="F44" s="520">
        <v>57</v>
      </c>
      <c r="G44" s="520">
        <v>1934</v>
      </c>
      <c r="H44" s="514">
        <f t="shared" si="2"/>
        <v>8704</v>
      </c>
      <c r="I44" s="514">
        <v>11119</v>
      </c>
      <c r="J44" s="514">
        <v>285</v>
      </c>
      <c r="K44" s="514">
        <v>685</v>
      </c>
      <c r="L44" s="514">
        <v>12089</v>
      </c>
    </row>
    <row r="45" spans="1:12" ht="12.75" customHeight="1" x14ac:dyDescent="0.25">
      <c r="A45" s="521">
        <v>38</v>
      </c>
      <c r="B45" s="522" t="s">
        <v>276</v>
      </c>
      <c r="C45" s="315" t="s">
        <v>622</v>
      </c>
      <c r="D45" s="520">
        <v>0</v>
      </c>
      <c r="E45" s="520">
        <v>0</v>
      </c>
      <c r="F45" s="520">
        <v>0</v>
      </c>
      <c r="G45" s="520">
        <v>0</v>
      </c>
      <c r="H45" s="514">
        <f t="shared" si="2"/>
        <v>0</v>
      </c>
      <c r="I45" s="514">
        <v>2167</v>
      </c>
      <c r="J45" s="514">
        <v>142</v>
      </c>
      <c r="K45" s="514">
        <v>0</v>
      </c>
      <c r="L45" s="514">
        <v>2309</v>
      </c>
    </row>
    <row r="46" spans="1:12" ht="12.75" customHeight="1" x14ac:dyDescent="0.25">
      <c r="A46" s="521">
        <v>39</v>
      </c>
      <c r="B46" s="522" t="s">
        <v>282</v>
      </c>
      <c r="C46" s="315" t="s">
        <v>283</v>
      </c>
      <c r="D46" s="520">
        <v>0</v>
      </c>
      <c r="E46" s="520">
        <v>0</v>
      </c>
      <c r="F46" s="520">
        <v>0</v>
      </c>
      <c r="G46" s="520">
        <v>0</v>
      </c>
      <c r="H46" s="514">
        <f t="shared" si="2"/>
        <v>0</v>
      </c>
      <c r="I46" s="514">
        <v>1462</v>
      </c>
      <c r="J46" s="514">
        <v>0</v>
      </c>
      <c r="K46" s="514">
        <v>0</v>
      </c>
      <c r="L46" s="514">
        <v>1462</v>
      </c>
    </row>
    <row r="47" spans="1:12" ht="12.75" customHeight="1" x14ac:dyDescent="0.25">
      <c r="A47" s="521">
        <v>40</v>
      </c>
      <c r="B47" s="522" t="s">
        <v>284</v>
      </c>
      <c r="C47" s="315" t="s">
        <v>285</v>
      </c>
      <c r="D47" s="520">
        <v>0</v>
      </c>
      <c r="E47" s="520">
        <v>439</v>
      </c>
      <c r="F47" s="520">
        <v>24</v>
      </c>
      <c r="G47" s="520">
        <v>0</v>
      </c>
      <c r="H47" s="514">
        <f t="shared" si="2"/>
        <v>463</v>
      </c>
      <c r="I47" s="514">
        <v>1030</v>
      </c>
      <c r="J47" s="514">
        <v>40</v>
      </c>
      <c r="K47" s="514">
        <v>0</v>
      </c>
      <c r="L47" s="514">
        <v>1070</v>
      </c>
    </row>
    <row r="48" spans="1:12" ht="12.75" customHeight="1" x14ac:dyDescent="0.25">
      <c r="A48" s="521">
        <v>41</v>
      </c>
      <c r="B48" s="524" t="s">
        <v>296</v>
      </c>
      <c r="C48" s="315" t="s">
        <v>297</v>
      </c>
      <c r="D48" s="520">
        <v>0</v>
      </c>
      <c r="E48" s="520">
        <v>10170</v>
      </c>
      <c r="F48" s="520">
        <v>36</v>
      </c>
      <c r="G48" s="520">
        <v>4001</v>
      </c>
      <c r="H48" s="514">
        <f t="shared" si="2"/>
        <v>14207</v>
      </c>
      <c r="I48" s="514">
        <v>6180</v>
      </c>
      <c r="J48" s="514">
        <v>0</v>
      </c>
      <c r="K48" s="514">
        <v>1402</v>
      </c>
      <c r="L48" s="514">
        <v>7582</v>
      </c>
    </row>
    <row r="49" spans="1:12" ht="12.75" customHeight="1" x14ac:dyDescent="0.25">
      <c r="A49" s="521">
        <v>42</v>
      </c>
      <c r="B49" s="523" t="s">
        <v>70</v>
      </c>
      <c r="C49" s="315" t="s">
        <v>503</v>
      </c>
      <c r="D49" s="520">
        <v>0</v>
      </c>
      <c r="E49" s="520">
        <v>23000</v>
      </c>
      <c r="F49" s="520">
        <v>0</v>
      </c>
      <c r="G49" s="520">
        <v>9050</v>
      </c>
      <c r="H49" s="514">
        <f t="shared" si="2"/>
        <v>32050</v>
      </c>
      <c r="I49" s="514">
        <v>12090</v>
      </c>
      <c r="J49" s="514">
        <v>0</v>
      </c>
      <c r="K49" s="514">
        <v>2005</v>
      </c>
      <c r="L49" s="514">
        <v>14095</v>
      </c>
    </row>
    <row r="50" spans="1:12" ht="13.5" customHeight="1" x14ac:dyDescent="0.25">
      <c r="A50" s="521">
        <v>43</v>
      </c>
      <c r="B50" s="523" t="s">
        <v>72</v>
      </c>
      <c r="C50" s="315" t="s">
        <v>73</v>
      </c>
      <c r="D50" s="520">
        <v>0</v>
      </c>
      <c r="E50" s="520">
        <v>500</v>
      </c>
      <c r="F50" s="520">
        <v>0</v>
      </c>
      <c r="G50" s="520">
        <v>2100</v>
      </c>
      <c r="H50" s="514">
        <f t="shared" si="2"/>
        <v>2600</v>
      </c>
      <c r="I50" s="514"/>
      <c r="J50" s="514"/>
      <c r="K50" s="514"/>
      <c r="L50" s="514">
        <v>0</v>
      </c>
    </row>
    <row r="51" spans="1:12" ht="12.75" customHeight="1" x14ac:dyDescent="0.25">
      <c r="A51" s="521">
        <v>44</v>
      </c>
      <c r="B51" s="522" t="s">
        <v>34</v>
      </c>
      <c r="C51" s="315" t="s">
        <v>35</v>
      </c>
      <c r="D51" s="520">
        <v>0</v>
      </c>
      <c r="E51" s="520">
        <v>3846</v>
      </c>
      <c r="F51" s="520">
        <v>0</v>
      </c>
      <c r="G51" s="520">
        <v>0</v>
      </c>
      <c r="H51" s="514">
        <f t="shared" si="2"/>
        <v>3846</v>
      </c>
      <c r="I51" s="514">
        <v>2630</v>
      </c>
      <c r="J51" s="514">
        <v>0</v>
      </c>
      <c r="K51" s="514">
        <v>0</v>
      </c>
      <c r="L51" s="514">
        <v>2630</v>
      </c>
    </row>
    <row r="52" spans="1:12" ht="12.75" customHeight="1" x14ac:dyDescent="0.25">
      <c r="A52" s="521">
        <v>45</v>
      </c>
      <c r="B52" s="522" t="s">
        <v>301</v>
      </c>
      <c r="C52" s="315" t="s">
        <v>302</v>
      </c>
      <c r="D52" s="520">
        <v>0</v>
      </c>
      <c r="E52" s="520">
        <v>0</v>
      </c>
      <c r="F52" s="520">
        <v>0</v>
      </c>
      <c r="G52" s="520">
        <v>0</v>
      </c>
      <c r="H52" s="514">
        <f t="shared" si="2"/>
        <v>0</v>
      </c>
      <c r="I52" s="514">
        <v>3200</v>
      </c>
      <c r="J52" s="514">
        <v>0</v>
      </c>
      <c r="K52" s="514">
        <v>0</v>
      </c>
      <c r="L52" s="514">
        <v>3200</v>
      </c>
    </row>
    <row r="53" spans="1:12" ht="12.75" customHeight="1" x14ac:dyDescent="0.25">
      <c r="A53" s="521">
        <v>46</v>
      </c>
      <c r="B53" s="523" t="s">
        <v>68</v>
      </c>
      <c r="C53" s="315" t="s">
        <v>69</v>
      </c>
      <c r="D53" s="520">
        <v>0</v>
      </c>
      <c r="E53" s="520">
        <v>2081</v>
      </c>
      <c r="F53" s="520">
        <v>150</v>
      </c>
      <c r="G53" s="520">
        <v>500</v>
      </c>
      <c r="H53" s="514">
        <f t="shared" si="2"/>
        <v>2731</v>
      </c>
      <c r="I53" s="514"/>
      <c r="J53" s="514"/>
      <c r="K53" s="514"/>
      <c r="L53" s="514">
        <v>0</v>
      </c>
    </row>
    <row r="54" spans="1:12" ht="12.75" customHeight="1" x14ac:dyDescent="0.25">
      <c r="A54" s="521">
        <v>47</v>
      </c>
      <c r="B54" s="523" t="s">
        <v>60</v>
      </c>
      <c r="C54" s="315" t="s">
        <v>305</v>
      </c>
      <c r="D54" s="520">
        <v>0</v>
      </c>
      <c r="E54" s="520">
        <v>3900</v>
      </c>
      <c r="F54" s="520">
        <v>126</v>
      </c>
      <c r="G54" s="520">
        <v>1891</v>
      </c>
      <c r="H54" s="514">
        <f t="shared" si="2"/>
        <v>5917</v>
      </c>
      <c r="I54" s="514">
        <v>6622</v>
      </c>
      <c r="J54" s="514">
        <v>794</v>
      </c>
      <c r="K54" s="514">
        <v>742</v>
      </c>
      <c r="L54" s="514">
        <v>8158</v>
      </c>
    </row>
    <row r="55" spans="1:12" ht="12.75" customHeight="1" x14ac:dyDescent="0.25">
      <c r="A55" s="521">
        <v>48</v>
      </c>
      <c r="B55" s="522" t="s">
        <v>307</v>
      </c>
      <c r="C55" s="315" t="s">
        <v>590</v>
      </c>
      <c r="D55" s="520">
        <v>7638</v>
      </c>
      <c r="E55" s="520">
        <v>0</v>
      </c>
      <c r="F55" s="520">
        <v>0</v>
      </c>
      <c r="G55" s="520">
        <v>0</v>
      </c>
      <c r="H55" s="514">
        <f t="shared" si="2"/>
        <v>7638</v>
      </c>
      <c r="I55" s="514"/>
      <c r="J55" s="514"/>
      <c r="K55" s="514"/>
      <c r="L55" s="514">
        <v>0</v>
      </c>
    </row>
    <row r="56" spans="1:12" x14ac:dyDescent="0.25">
      <c r="A56" s="525"/>
      <c r="B56" s="526"/>
      <c r="C56" s="527"/>
      <c r="D56" s="528"/>
      <c r="E56" s="528"/>
      <c r="F56" s="528"/>
      <c r="G56" s="528"/>
      <c r="H56" s="528"/>
      <c r="I56" s="528"/>
      <c r="J56" s="528"/>
      <c r="K56" s="529"/>
      <c r="L56" s="528"/>
    </row>
    <row r="57" spans="1:12" x14ac:dyDescent="0.25">
      <c r="A57" s="530"/>
      <c r="B57" s="531"/>
      <c r="C57" s="532"/>
      <c r="D57" s="878"/>
      <c r="E57" s="878"/>
      <c r="F57" s="878"/>
      <c r="G57" s="878"/>
      <c r="H57" s="878"/>
      <c r="I57" s="878"/>
      <c r="J57" s="878"/>
      <c r="K57" s="878"/>
      <c r="L57" s="878"/>
    </row>
    <row r="58" spans="1:12" x14ac:dyDescent="0.25">
      <c r="K58" s="528"/>
      <c r="L58" s="528"/>
    </row>
    <row r="59" spans="1:12" x14ac:dyDescent="0.25">
      <c r="K59" s="528"/>
      <c r="L59" s="528"/>
    </row>
    <row r="60" spans="1:12" x14ac:dyDescent="0.25">
      <c r="K60" s="528"/>
      <c r="L60" s="528"/>
    </row>
    <row r="61" spans="1:12" x14ac:dyDescent="0.25">
      <c r="D61" s="537"/>
    </row>
  </sheetData>
  <mergeCells count="6">
    <mergeCell ref="A1:L1"/>
    <mergeCell ref="A3:A4"/>
    <mergeCell ref="B3:B4"/>
    <mergeCell ref="C3:C4"/>
    <mergeCell ref="D3:H3"/>
    <mergeCell ref="I3:L3"/>
  </mergeCells>
  <pageMargins left="0.31496062992125984" right="0" top="0" bottom="0" header="0.31496062992125984" footer="0.31496062992125984"/>
  <pageSetup paperSize="9" scale="6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01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7" sqref="G7"/>
    </sheetView>
  </sheetViews>
  <sheetFormatPr defaultRowHeight="12.75" x14ac:dyDescent="0.25"/>
  <cols>
    <col min="1" max="1" width="4.5703125" style="536" customWidth="1"/>
    <col min="2" max="2" width="9" style="536" customWidth="1"/>
    <col min="3" max="3" width="37" style="538" customWidth="1"/>
    <col min="4" max="4" width="15.140625" style="536" customWidth="1"/>
    <col min="5" max="5" width="16.28515625" style="536" customWidth="1"/>
    <col min="6" max="6" width="19.140625" style="536" customWidth="1"/>
    <col min="7" max="7" width="15.42578125" style="536" customWidth="1"/>
    <col min="8" max="16384" width="9.140625" style="536"/>
  </cols>
  <sheetData>
    <row r="1" spans="1:7" ht="43.5" customHeight="1" x14ac:dyDescent="0.25">
      <c r="A1" s="1245" t="s">
        <v>623</v>
      </c>
      <c r="B1" s="1245"/>
      <c r="C1" s="1246"/>
      <c r="D1" s="1246"/>
      <c r="E1" s="1246"/>
      <c r="F1" s="1246"/>
      <c r="G1" s="1246"/>
    </row>
    <row r="2" spans="1:7" ht="17.25" customHeight="1" x14ac:dyDescent="0.25"/>
    <row r="3" spans="1:7" ht="15.75" customHeight="1" x14ac:dyDescent="0.25">
      <c r="A3" s="1247" t="s">
        <v>0</v>
      </c>
      <c r="B3" s="1247" t="s">
        <v>1</v>
      </c>
      <c r="C3" s="1248" t="s">
        <v>624</v>
      </c>
      <c r="D3" s="539" t="s">
        <v>625</v>
      </c>
      <c r="E3" s="539"/>
      <c r="F3" s="540"/>
      <c r="G3" s="540"/>
    </row>
    <row r="4" spans="1:7" ht="61.5" customHeight="1" x14ac:dyDescent="0.25">
      <c r="A4" s="1247"/>
      <c r="B4" s="1247"/>
      <c r="C4" s="1248"/>
      <c r="D4" s="869" t="s">
        <v>626</v>
      </c>
      <c r="E4" s="869" t="s">
        <v>627</v>
      </c>
      <c r="F4" s="869" t="s">
        <v>628</v>
      </c>
      <c r="G4" s="541" t="s">
        <v>335</v>
      </c>
    </row>
    <row r="5" spans="1:7" ht="11.25" customHeight="1" x14ac:dyDescent="0.25">
      <c r="A5" s="869"/>
      <c r="B5" s="542"/>
      <c r="C5" s="543" t="s">
        <v>335</v>
      </c>
      <c r="D5" s="544">
        <f>D7+D6</f>
        <v>202972</v>
      </c>
      <c r="E5" s="544">
        <f t="shared" ref="E5:F5" si="0">E7+E6</f>
        <v>99641</v>
      </c>
      <c r="F5" s="544">
        <f t="shared" si="0"/>
        <v>66427</v>
      </c>
      <c r="G5" s="544">
        <f>G7+G6</f>
        <v>369040</v>
      </c>
    </row>
    <row r="6" spans="1:7" ht="11.25" customHeight="1" x14ac:dyDescent="0.25">
      <c r="A6" s="869"/>
      <c r="B6" s="542"/>
      <c r="C6" s="545" t="s">
        <v>105</v>
      </c>
      <c r="D6" s="869">
        <v>0</v>
      </c>
      <c r="E6" s="869">
        <v>0</v>
      </c>
      <c r="F6" s="869">
        <v>0</v>
      </c>
      <c r="G6" s="541">
        <v>0</v>
      </c>
    </row>
    <row r="7" spans="1:7" ht="11.25" customHeight="1" x14ac:dyDescent="0.25">
      <c r="A7" s="869"/>
      <c r="B7" s="542"/>
      <c r="C7" s="545" t="s">
        <v>108</v>
      </c>
      <c r="D7" s="544">
        <f>SUM(D8:D92)</f>
        <v>202972</v>
      </c>
      <c r="E7" s="544">
        <f>SUM(E8:E92)</f>
        <v>99641</v>
      </c>
      <c r="F7" s="544">
        <f>SUM(F8:F92)</f>
        <v>66427</v>
      </c>
      <c r="G7" s="546">
        <f>SUM(G8:G92)</f>
        <v>369040</v>
      </c>
    </row>
    <row r="8" spans="1:7" ht="11.25" customHeight="1" x14ac:dyDescent="0.25">
      <c r="A8" s="869">
        <v>1</v>
      </c>
      <c r="B8" s="547" t="s">
        <v>109</v>
      </c>
      <c r="C8" s="548" t="s">
        <v>110</v>
      </c>
      <c r="D8" s="869">
        <v>889</v>
      </c>
      <c r="E8" s="869">
        <v>444</v>
      </c>
      <c r="F8" s="869">
        <v>296</v>
      </c>
      <c r="G8" s="541">
        <f>SUM(D8:F8)</f>
        <v>1629</v>
      </c>
    </row>
    <row r="9" spans="1:7" ht="11.25" customHeight="1" x14ac:dyDescent="0.25">
      <c r="A9" s="869">
        <v>2</v>
      </c>
      <c r="B9" s="547" t="s">
        <v>111</v>
      </c>
      <c r="C9" s="548" t="s">
        <v>112</v>
      </c>
      <c r="D9" s="869">
        <v>891</v>
      </c>
      <c r="E9" s="869">
        <v>461</v>
      </c>
      <c r="F9" s="869">
        <v>307</v>
      </c>
      <c r="G9" s="541">
        <f>SUM(D9:F9)</f>
        <v>1659</v>
      </c>
    </row>
    <row r="10" spans="1:7" ht="11.25" customHeight="1" x14ac:dyDescent="0.25">
      <c r="A10" s="869">
        <v>3</v>
      </c>
      <c r="B10" s="547" t="s">
        <v>80</v>
      </c>
      <c r="C10" s="548" t="s">
        <v>81</v>
      </c>
      <c r="D10" s="869">
        <v>2795</v>
      </c>
      <c r="E10" s="869">
        <v>1353</v>
      </c>
      <c r="F10" s="869">
        <v>1243</v>
      </c>
      <c r="G10" s="541">
        <f t="shared" ref="G10:G73" si="1">SUM(D10:F10)</f>
        <v>5391</v>
      </c>
    </row>
    <row r="11" spans="1:7" ht="11.25" customHeight="1" x14ac:dyDescent="0.25">
      <c r="A11" s="869">
        <v>4</v>
      </c>
      <c r="B11" s="547" t="s">
        <v>113</v>
      </c>
      <c r="C11" s="548" t="s">
        <v>114</v>
      </c>
      <c r="D11" s="869">
        <v>755</v>
      </c>
      <c r="E11" s="869">
        <v>514</v>
      </c>
      <c r="F11" s="869"/>
      <c r="G11" s="541">
        <f t="shared" si="1"/>
        <v>1269</v>
      </c>
    </row>
    <row r="12" spans="1:7" ht="11.25" customHeight="1" x14ac:dyDescent="0.25">
      <c r="A12" s="869">
        <v>5</v>
      </c>
      <c r="B12" s="547" t="s">
        <v>115</v>
      </c>
      <c r="C12" s="548" t="s">
        <v>116</v>
      </c>
      <c r="D12" s="869">
        <v>1069</v>
      </c>
      <c r="E12" s="869">
        <v>540</v>
      </c>
      <c r="F12" s="869">
        <v>360</v>
      </c>
      <c r="G12" s="541">
        <f t="shared" si="1"/>
        <v>1969</v>
      </c>
    </row>
    <row r="13" spans="1:7" ht="10.5" customHeight="1" x14ac:dyDescent="0.25">
      <c r="A13" s="869">
        <v>6</v>
      </c>
      <c r="B13" s="547" t="s">
        <v>117</v>
      </c>
      <c r="C13" s="548" t="s">
        <v>118</v>
      </c>
      <c r="D13" s="869">
        <v>2761</v>
      </c>
      <c r="E13" s="869">
        <v>1878</v>
      </c>
      <c r="F13" s="869">
        <v>1251</v>
      </c>
      <c r="G13" s="541">
        <f t="shared" si="1"/>
        <v>5890</v>
      </c>
    </row>
    <row r="14" spans="1:7" ht="11.25" customHeight="1" x14ac:dyDescent="0.25">
      <c r="A14" s="869">
        <v>7</v>
      </c>
      <c r="B14" s="547" t="s">
        <v>20</v>
      </c>
      <c r="C14" s="548" t="s">
        <v>21</v>
      </c>
      <c r="D14" s="869">
        <v>2040</v>
      </c>
      <c r="E14" s="869"/>
      <c r="F14" s="869"/>
      <c r="G14" s="541">
        <f t="shared" si="1"/>
        <v>2040</v>
      </c>
    </row>
    <row r="15" spans="1:7" ht="11.25" customHeight="1" x14ac:dyDescent="0.25">
      <c r="A15" s="869">
        <v>8</v>
      </c>
      <c r="B15" s="547" t="s">
        <v>119</v>
      </c>
      <c r="C15" s="548" t="s">
        <v>120</v>
      </c>
      <c r="D15" s="869"/>
      <c r="E15" s="869">
        <v>574</v>
      </c>
      <c r="F15" s="869">
        <v>382</v>
      </c>
      <c r="G15" s="541">
        <f t="shared" si="1"/>
        <v>956</v>
      </c>
    </row>
    <row r="16" spans="1:7" ht="11.25" customHeight="1" x14ac:dyDescent="0.25">
      <c r="A16" s="869">
        <v>9</v>
      </c>
      <c r="B16" s="547" t="s">
        <v>121</v>
      </c>
      <c r="C16" s="548" t="s">
        <v>122</v>
      </c>
      <c r="D16" s="869">
        <v>754</v>
      </c>
      <c r="E16" s="869">
        <v>513</v>
      </c>
      <c r="F16" s="869">
        <v>342</v>
      </c>
      <c r="G16" s="541">
        <f t="shared" si="1"/>
        <v>1609</v>
      </c>
    </row>
    <row r="17" spans="1:7" ht="11.25" customHeight="1" x14ac:dyDescent="0.25">
      <c r="A17" s="869">
        <v>10</v>
      </c>
      <c r="B17" s="547" t="s">
        <v>123</v>
      </c>
      <c r="C17" s="548" t="s">
        <v>124</v>
      </c>
      <c r="D17" s="869">
        <v>1030</v>
      </c>
      <c r="E17" s="869">
        <v>700</v>
      </c>
      <c r="F17" s="869">
        <v>466</v>
      </c>
      <c r="G17" s="541">
        <f t="shared" si="1"/>
        <v>2196</v>
      </c>
    </row>
    <row r="18" spans="1:7" ht="11.25" customHeight="1" x14ac:dyDescent="0.25">
      <c r="A18" s="869">
        <v>11</v>
      </c>
      <c r="B18" s="547" t="s">
        <v>125</v>
      </c>
      <c r="C18" s="548" t="s">
        <v>126</v>
      </c>
      <c r="D18" s="869">
        <v>1032</v>
      </c>
      <c r="E18" s="869">
        <v>513</v>
      </c>
      <c r="F18" s="869">
        <v>342</v>
      </c>
      <c r="G18" s="541">
        <f t="shared" si="1"/>
        <v>1887</v>
      </c>
    </row>
    <row r="19" spans="1:7" ht="11.25" customHeight="1" x14ac:dyDescent="0.25">
      <c r="A19" s="869">
        <v>12</v>
      </c>
      <c r="B19" s="547" t="s">
        <v>127</v>
      </c>
      <c r="C19" s="548" t="s">
        <v>128</v>
      </c>
      <c r="D19" s="869">
        <v>2053</v>
      </c>
      <c r="E19" s="869">
        <v>0</v>
      </c>
      <c r="F19" s="869"/>
      <c r="G19" s="541">
        <f t="shared" si="1"/>
        <v>2053</v>
      </c>
    </row>
    <row r="20" spans="1:7" ht="11.25" customHeight="1" x14ac:dyDescent="0.25">
      <c r="A20" s="869">
        <v>13</v>
      </c>
      <c r="B20" s="547" t="s">
        <v>129</v>
      </c>
      <c r="C20" s="548" t="s">
        <v>130</v>
      </c>
      <c r="D20" s="869">
        <v>3604</v>
      </c>
      <c r="E20" s="869">
        <v>2913</v>
      </c>
      <c r="F20" s="869">
        <v>1940</v>
      </c>
      <c r="G20" s="541">
        <f t="shared" si="1"/>
        <v>8457</v>
      </c>
    </row>
    <row r="21" spans="1:7" ht="11.25" customHeight="1" x14ac:dyDescent="0.25">
      <c r="A21" s="869">
        <v>14</v>
      </c>
      <c r="B21" s="547" t="s">
        <v>131</v>
      </c>
      <c r="C21" s="548" t="s">
        <v>132</v>
      </c>
      <c r="D21" s="869">
        <v>486</v>
      </c>
      <c r="E21" s="869"/>
      <c r="F21" s="869"/>
      <c r="G21" s="541">
        <f t="shared" si="1"/>
        <v>486</v>
      </c>
    </row>
    <row r="22" spans="1:7" ht="11.25" customHeight="1" x14ac:dyDescent="0.25">
      <c r="A22" s="869">
        <v>15</v>
      </c>
      <c r="B22" s="547" t="s">
        <v>133</v>
      </c>
      <c r="C22" s="548" t="s">
        <v>134</v>
      </c>
      <c r="D22" s="869">
        <v>1320</v>
      </c>
      <c r="E22" s="869"/>
      <c r="F22" s="869"/>
      <c r="G22" s="541">
        <f t="shared" si="1"/>
        <v>1320</v>
      </c>
    </row>
    <row r="23" spans="1:7" ht="11.25" customHeight="1" x14ac:dyDescent="0.25">
      <c r="A23" s="869">
        <v>16</v>
      </c>
      <c r="B23" s="547" t="s">
        <v>135</v>
      </c>
      <c r="C23" s="548" t="s">
        <v>136</v>
      </c>
      <c r="D23" s="869">
        <v>2653</v>
      </c>
      <c r="E23" s="869">
        <v>1231</v>
      </c>
      <c r="F23" s="869">
        <v>820</v>
      </c>
      <c r="G23" s="541">
        <f t="shared" si="1"/>
        <v>4704</v>
      </c>
    </row>
    <row r="24" spans="1:7" ht="11.25" customHeight="1" x14ac:dyDescent="0.25">
      <c r="A24" s="869">
        <v>17</v>
      </c>
      <c r="B24" s="547" t="s">
        <v>30</v>
      </c>
      <c r="C24" s="548" t="s">
        <v>31</v>
      </c>
      <c r="D24" s="869">
        <v>5838</v>
      </c>
      <c r="E24" s="869">
        <v>3651</v>
      </c>
      <c r="F24" s="869">
        <v>2431</v>
      </c>
      <c r="G24" s="541">
        <f t="shared" si="1"/>
        <v>11920</v>
      </c>
    </row>
    <row r="25" spans="1:7" ht="11.25" customHeight="1" x14ac:dyDescent="0.25">
      <c r="A25" s="869">
        <v>18</v>
      </c>
      <c r="B25" s="547" t="s">
        <v>137</v>
      </c>
      <c r="C25" s="548" t="s">
        <v>138</v>
      </c>
      <c r="D25" s="869">
        <v>557</v>
      </c>
      <c r="E25" s="869"/>
      <c r="F25" s="869"/>
      <c r="G25" s="541">
        <f t="shared" si="1"/>
        <v>557</v>
      </c>
    </row>
    <row r="26" spans="1:7" ht="11.25" customHeight="1" x14ac:dyDescent="0.25">
      <c r="A26" s="869">
        <v>19</v>
      </c>
      <c r="B26" s="547" t="s">
        <v>84</v>
      </c>
      <c r="C26" s="548" t="s">
        <v>85</v>
      </c>
      <c r="D26" s="869">
        <v>3361</v>
      </c>
      <c r="E26" s="869">
        <v>1629</v>
      </c>
      <c r="F26" s="869">
        <v>1085</v>
      </c>
      <c r="G26" s="541">
        <f t="shared" si="1"/>
        <v>6075</v>
      </c>
    </row>
    <row r="27" spans="1:7" ht="11.25" customHeight="1" x14ac:dyDescent="0.25">
      <c r="A27" s="869">
        <v>20</v>
      </c>
      <c r="B27" s="547" t="s">
        <v>141</v>
      </c>
      <c r="C27" s="548" t="s">
        <v>142</v>
      </c>
      <c r="D27" s="869">
        <v>4320</v>
      </c>
      <c r="E27" s="869">
        <v>2371</v>
      </c>
      <c r="F27" s="869">
        <v>1579</v>
      </c>
      <c r="G27" s="541">
        <f t="shared" si="1"/>
        <v>8270</v>
      </c>
    </row>
    <row r="28" spans="1:7" ht="11.25" customHeight="1" x14ac:dyDescent="0.25">
      <c r="A28" s="869">
        <v>21</v>
      </c>
      <c r="B28" s="547" t="s">
        <v>143</v>
      </c>
      <c r="C28" s="548" t="s">
        <v>144</v>
      </c>
      <c r="D28" s="869">
        <v>504</v>
      </c>
      <c r="E28" s="869">
        <v>343</v>
      </c>
      <c r="F28" s="869">
        <v>229</v>
      </c>
      <c r="G28" s="541">
        <f t="shared" si="1"/>
        <v>1076</v>
      </c>
    </row>
    <row r="29" spans="1:7" ht="11.25" customHeight="1" x14ac:dyDescent="0.25">
      <c r="A29" s="869">
        <v>22</v>
      </c>
      <c r="B29" s="547" t="s">
        <v>149</v>
      </c>
      <c r="C29" s="548" t="s">
        <v>150</v>
      </c>
      <c r="D29" s="869">
        <v>10865</v>
      </c>
      <c r="E29" s="869">
        <v>8154</v>
      </c>
      <c r="F29" s="869">
        <v>5581</v>
      </c>
      <c r="G29" s="541">
        <f t="shared" si="1"/>
        <v>24600</v>
      </c>
    </row>
    <row r="30" spans="1:7" ht="11.25" customHeight="1" x14ac:dyDescent="0.25">
      <c r="A30" s="869">
        <v>23</v>
      </c>
      <c r="B30" s="547" t="s">
        <v>151</v>
      </c>
      <c r="C30" s="548" t="s">
        <v>629</v>
      </c>
      <c r="D30" s="869">
        <v>5150</v>
      </c>
      <c r="E30" s="869"/>
      <c r="F30" s="869"/>
      <c r="G30" s="541">
        <f t="shared" si="1"/>
        <v>5150</v>
      </c>
    </row>
    <row r="31" spans="1:7" ht="11.25" customHeight="1" x14ac:dyDescent="0.25">
      <c r="A31" s="869">
        <v>24</v>
      </c>
      <c r="B31" s="547" t="s">
        <v>157</v>
      </c>
      <c r="C31" s="548" t="s">
        <v>158</v>
      </c>
      <c r="D31" s="869">
        <v>4001</v>
      </c>
      <c r="E31" s="869">
        <v>1995</v>
      </c>
      <c r="F31" s="869">
        <v>1329</v>
      </c>
      <c r="G31" s="541">
        <f t="shared" si="1"/>
        <v>7325</v>
      </c>
    </row>
    <row r="32" spans="1:7" ht="11.25" customHeight="1" x14ac:dyDescent="0.25">
      <c r="A32" s="869">
        <v>25</v>
      </c>
      <c r="B32" s="547" t="s">
        <v>46</v>
      </c>
      <c r="C32" s="548" t="s">
        <v>47</v>
      </c>
      <c r="D32" s="869">
        <v>6054</v>
      </c>
      <c r="E32" s="869">
        <v>2996</v>
      </c>
      <c r="F32" s="869">
        <v>1996</v>
      </c>
      <c r="G32" s="541">
        <f t="shared" si="1"/>
        <v>11046</v>
      </c>
    </row>
    <row r="33" spans="1:7" ht="11.25" customHeight="1" x14ac:dyDescent="0.25">
      <c r="A33" s="869">
        <v>26</v>
      </c>
      <c r="B33" s="547" t="s">
        <v>159</v>
      </c>
      <c r="C33" s="548" t="s">
        <v>160</v>
      </c>
      <c r="D33" s="869">
        <v>1161</v>
      </c>
      <c r="E33" s="869">
        <v>565</v>
      </c>
      <c r="F33" s="869">
        <v>377</v>
      </c>
      <c r="G33" s="541">
        <f t="shared" si="1"/>
        <v>2103</v>
      </c>
    </row>
    <row r="34" spans="1:7" ht="11.25" customHeight="1" x14ac:dyDescent="0.25">
      <c r="A34" s="869">
        <v>27</v>
      </c>
      <c r="B34" s="547" t="s">
        <v>58</v>
      </c>
      <c r="C34" s="548" t="s">
        <v>59</v>
      </c>
      <c r="D34" s="869">
        <v>2976</v>
      </c>
      <c r="E34" s="869">
        <v>2024</v>
      </c>
      <c r="F34" s="869">
        <v>1349</v>
      </c>
      <c r="G34" s="541">
        <f t="shared" si="1"/>
        <v>6349</v>
      </c>
    </row>
    <row r="35" spans="1:7" ht="11.25" customHeight="1" x14ac:dyDescent="0.25">
      <c r="A35" s="869">
        <v>28</v>
      </c>
      <c r="B35" s="547" t="s">
        <v>161</v>
      </c>
      <c r="C35" s="548" t="s">
        <v>162</v>
      </c>
      <c r="D35" s="869">
        <v>1519</v>
      </c>
      <c r="E35" s="869">
        <v>744</v>
      </c>
      <c r="F35" s="869">
        <v>496</v>
      </c>
      <c r="G35" s="541">
        <f t="shared" si="1"/>
        <v>2759</v>
      </c>
    </row>
    <row r="36" spans="1:7" ht="11.25" customHeight="1" x14ac:dyDescent="0.25">
      <c r="A36" s="869">
        <v>29</v>
      </c>
      <c r="B36" s="547" t="s">
        <v>82</v>
      </c>
      <c r="C36" s="548" t="s">
        <v>83</v>
      </c>
      <c r="D36" s="869">
        <v>3948</v>
      </c>
      <c r="E36" s="869">
        <v>1940</v>
      </c>
      <c r="F36" s="869">
        <v>1292</v>
      </c>
      <c r="G36" s="541">
        <f t="shared" si="1"/>
        <v>7180</v>
      </c>
    </row>
    <row r="37" spans="1:7" ht="11.25" customHeight="1" x14ac:dyDescent="0.25">
      <c r="A37" s="869">
        <v>30</v>
      </c>
      <c r="B37" s="547" t="s">
        <v>163</v>
      </c>
      <c r="C37" s="548" t="s">
        <v>164</v>
      </c>
      <c r="D37" s="869">
        <v>1363</v>
      </c>
      <c r="E37" s="869">
        <v>675</v>
      </c>
      <c r="F37" s="869">
        <v>450</v>
      </c>
      <c r="G37" s="541">
        <f t="shared" si="1"/>
        <v>2488</v>
      </c>
    </row>
    <row r="38" spans="1:7" ht="11.25" customHeight="1" x14ac:dyDescent="0.25">
      <c r="A38" s="869">
        <v>31</v>
      </c>
      <c r="B38" s="547" t="s">
        <v>165</v>
      </c>
      <c r="C38" s="548" t="s">
        <v>166</v>
      </c>
      <c r="D38" s="869">
        <v>328</v>
      </c>
      <c r="E38" s="869">
        <v>223</v>
      </c>
      <c r="F38" s="869"/>
      <c r="G38" s="541">
        <f t="shared" si="1"/>
        <v>551</v>
      </c>
    </row>
    <row r="39" spans="1:7" ht="11.25" customHeight="1" x14ac:dyDescent="0.25">
      <c r="A39" s="869">
        <v>32</v>
      </c>
      <c r="B39" s="547" t="s">
        <v>86</v>
      </c>
      <c r="C39" s="548" t="s">
        <v>87</v>
      </c>
      <c r="D39" s="869">
        <v>1124</v>
      </c>
      <c r="E39" s="869"/>
      <c r="F39" s="869"/>
      <c r="G39" s="541">
        <f t="shared" si="1"/>
        <v>1124</v>
      </c>
    </row>
    <row r="40" spans="1:7" ht="11.25" customHeight="1" x14ac:dyDescent="0.25">
      <c r="A40" s="869">
        <v>33</v>
      </c>
      <c r="B40" s="547" t="s">
        <v>167</v>
      </c>
      <c r="C40" s="548" t="s">
        <v>168</v>
      </c>
      <c r="D40" s="869">
        <v>601</v>
      </c>
      <c r="E40" s="869">
        <v>364</v>
      </c>
      <c r="F40" s="869">
        <v>242</v>
      </c>
      <c r="G40" s="541">
        <f t="shared" si="1"/>
        <v>1207</v>
      </c>
    </row>
    <row r="41" spans="1:7" ht="11.25" customHeight="1" x14ac:dyDescent="0.25">
      <c r="A41" s="869">
        <v>34</v>
      </c>
      <c r="B41" s="547" t="s">
        <v>169</v>
      </c>
      <c r="C41" s="548" t="s">
        <v>170</v>
      </c>
      <c r="D41" s="869">
        <v>778</v>
      </c>
      <c r="E41" s="869">
        <v>529</v>
      </c>
      <c r="F41" s="869">
        <v>352</v>
      </c>
      <c r="G41" s="541">
        <f t="shared" si="1"/>
        <v>1659</v>
      </c>
    </row>
    <row r="42" spans="1:7" ht="11.25" customHeight="1" x14ac:dyDescent="0.25">
      <c r="A42" s="869">
        <v>35</v>
      </c>
      <c r="B42" s="547" t="s">
        <v>171</v>
      </c>
      <c r="C42" s="548" t="s">
        <v>172</v>
      </c>
      <c r="D42" s="869">
        <v>5761</v>
      </c>
      <c r="E42" s="869">
        <v>2877</v>
      </c>
      <c r="F42" s="869">
        <v>1917</v>
      </c>
      <c r="G42" s="541">
        <f t="shared" si="1"/>
        <v>10555</v>
      </c>
    </row>
    <row r="43" spans="1:7" ht="11.25" customHeight="1" x14ac:dyDescent="0.25">
      <c r="A43" s="869">
        <v>36</v>
      </c>
      <c r="B43" s="547" t="s">
        <v>78</v>
      </c>
      <c r="C43" s="548" t="s">
        <v>79</v>
      </c>
      <c r="D43" s="869">
        <v>923</v>
      </c>
      <c r="E43" s="869">
        <v>628</v>
      </c>
      <c r="F43" s="869">
        <v>418</v>
      </c>
      <c r="G43" s="541">
        <f t="shared" si="1"/>
        <v>1969</v>
      </c>
    </row>
    <row r="44" spans="1:7" ht="11.25" customHeight="1" x14ac:dyDescent="0.25">
      <c r="A44" s="869">
        <v>37</v>
      </c>
      <c r="B44" s="547" t="s">
        <v>173</v>
      </c>
      <c r="C44" s="548" t="s">
        <v>174</v>
      </c>
      <c r="D44" s="869">
        <v>4148</v>
      </c>
      <c r="E44" s="869">
        <v>2087</v>
      </c>
      <c r="F44" s="869">
        <v>1390</v>
      </c>
      <c r="G44" s="541">
        <f t="shared" si="1"/>
        <v>7625</v>
      </c>
    </row>
    <row r="45" spans="1:7" ht="11.25" customHeight="1" x14ac:dyDescent="0.25">
      <c r="A45" s="869">
        <v>38</v>
      </c>
      <c r="B45" s="547" t="s">
        <v>175</v>
      </c>
      <c r="C45" s="548" t="s">
        <v>176</v>
      </c>
      <c r="D45" s="869">
        <v>691</v>
      </c>
      <c r="E45" s="869">
        <v>470</v>
      </c>
      <c r="F45" s="869">
        <v>313</v>
      </c>
      <c r="G45" s="541">
        <f t="shared" si="1"/>
        <v>1474</v>
      </c>
    </row>
    <row r="46" spans="1:7" ht="11.25" customHeight="1" x14ac:dyDescent="0.25">
      <c r="A46" s="869">
        <v>39</v>
      </c>
      <c r="B46" s="547" t="s">
        <v>42</v>
      </c>
      <c r="C46" s="548" t="s">
        <v>43</v>
      </c>
      <c r="D46" s="869">
        <v>1101</v>
      </c>
      <c r="E46" s="869"/>
      <c r="F46" s="869"/>
      <c r="G46" s="541">
        <f t="shared" si="1"/>
        <v>1101</v>
      </c>
    </row>
    <row r="47" spans="1:7" ht="11.25" customHeight="1" x14ac:dyDescent="0.25">
      <c r="A47" s="869">
        <v>40</v>
      </c>
      <c r="B47" s="547" t="s">
        <v>177</v>
      </c>
      <c r="C47" s="548" t="s">
        <v>178</v>
      </c>
      <c r="D47" s="869">
        <v>1751</v>
      </c>
      <c r="E47" s="869">
        <v>877</v>
      </c>
      <c r="F47" s="869">
        <v>584</v>
      </c>
      <c r="G47" s="541">
        <f t="shared" si="1"/>
        <v>3212</v>
      </c>
    </row>
    <row r="48" spans="1:7" ht="11.25" customHeight="1" x14ac:dyDescent="0.25">
      <c r="A48" s="869">
        <v>41</v>
      </c>
      <c r="B48" s="547" t="s">
        <v>179</v>
      </c>
      <c r="C48" s="548" t="s">
        <v>180</v>
      </c>
      <c r="D48" s="869">
        <v>0</v>
      </c>
      <c r="E48" s="869"/>
      <c r="F48" s="869">
        <v>0</v>
      </c>
      <c r="G48" s="541">
        <f t="shared" si="1"/>
        <v>0</v>
      </c>
    </row>
    <row r="49" spans="1:7" ht="11.25" customHeight="1" x14ac:dyDescent="0.25">
      <c r="A49" s="869">
        <v>42</v>
      </c>
      <c r="B49" s="547" t="s">
        <v>181</v>
      </c>
      <c r="C49" s="548" t="s">
        <v>182</v>
      </c>
      <c r="D49" s="869">
        <v>869</v>
      </c>
      <c r="E49" s="869">
        <v>591</v>
      </c>
      <c r="F49" s="869">
        <v>394</v>
      </c>
      <c r="G49" s="541">
        <f t="shared" si="1"/>
        <v>1854</v>
      </c>
    </row>
    <row r="50" spans="1:7" ht="11.25" customHeight="1" x14ac:dyDescent="0.25">
      <c r="A50" s="869">
        <v>43</v>
      </c>
      <c r="B50" s="547" t="s">
        <v>183</v>
      </c>
      <c r="C50" s="548" t="s">
        <v>184</v>
      </c>
      <c r="D50" s="869">
        <v>1799</v>
      </c>
      <c r="E50" s="869">
        <v>923</v>
      </c>
      <c r="F50" s="869">
        <v>615</v>
      </c>
      <c r="G50" s="541">
        <f t="shared" si="1"/>
        <v>3337</v>
      </c>
    </row>
    <row r="51" spans="1:7" ht="11.25" customHeight="1" x14ac:dyDescent="0.25">
      <c r="A51" s="869">
        <v>44</v>
      </c>
      <c r="B51" s="547" t="s">
        <v>185</v>
      </c>
      <c r="C51" s="548" t="s">
        <v>186</v>
      </c>
      <c r="D51" s="869">
        <v>4505</v>
      </c>
      <c r="E51" s="869">
        <v>3065</v>
      </c>
      <c r="F51" s="869">
        <v>2041</v>
      </c>
      <c r="G51" s="541">
        <f t="shared" si="1"/>
        <v>9611</v>
      </c>
    </row>
    <row r="52" spans="1:7" ht="11.25" customHeight="1" x14ac:dyDescent="0.25">
      <c r="A52" s="869">
        <v>45</v>
      </c>
      <c r="B52" s="547" t="s">
        <v>187</v>
      </c>
      <c r="C52" s="548" t="s">
        <v>188</v>
      </c>
      <c r="D52" s="869">
        <v>959</v>
      </c>
      <c r="E52" s="869">
        <v>495</v>
      </c>
      <c r="F52" s="869">
        <v>330</v>
      </c>
      <c r="G52" s="541">
        <f t="shared" si="1"/>
        <v>1784</v>
      </c>
    </row>
    <row r="53" spans="1:7" ht="11.25" customHeight="1" x14ac:dyDescent="0.25">
      <c r="A53" s="869">
        <v>46</v>
      </c>
      <c r="B53" s="547" t="s">
        <v>22</v>
      </c>
      <c r="C53" s="548" t="s">
        <v>23</v>
      </c>
      <c r="D53" s="869">
        <v>2454</v>
      </c>
      <c r="E53" s="869"/>
      <c r="F53" s="869"/>
      <c r="G53" s="541">
        <f t="shared" si="1"/>
        <v>2454</v>
      </c>
    </row>
    <row r="54" spans="1:7" ht="11.25" customHeight="1" x14ac:dyDescent="0.25">
      <c r="A54" s="869">
        <v>47</v>
      </c>
      <c r="B54" s="547" t="s">
        <v>24</v>
      </c>
      <c r="C54" s="548" t="s">
        <v>25</v>
      </c>
      <c r="D54" s="869">
        <v>1930</v>
      </c>
      <c r="E54" s="869"/>
      <c r="F54" s="869"/>
      <c r="G54" s="541">
        <f t="shared" si="1"/>
        <v>1930</v>
      </c>
    </row>
    <row r="55" spans="1:7" ht="11.25" customHeight="1" x14ac:dyDescent="0.25">
      <c r="A55" s="869">
        <v>48</v>
      </c>
      <c r="B55" s="547" t="s">
        <v>193</v>
      </c>
      <c r="C55" s="548" t="s">
        <v>597</v>
      </c>
      <c r="D55" s="869">
        <v>2732</v>
      </c>
      <c r="E55" s="869"/>
      <c r="F55" s="869"/>
      <c r="G55" s="541">
        <f t="shared" si="1"/>
        <v>2732</v>
      </c>
    </row>
    <row r="56" spans="1:7" ht="11.25" customHeight="1" x14ac:dyDescent="0.25">
      <c r="A56" s="869">
        <v>49</v>
      </c>
      <c r="B56" s="547" t="s">
        <v>26</v>
      </c>
      <c r="C56" s="548" t="s">
        <v>27</v>
      </c>
      <c r="D56" s="869">
        <v>3507</v>
      </c>
      <c r="E56" s="869"/>
      <c r="F56" s="869"/>
      <c r="G56" s="541">
        <f t="shared" si="1"/>
        <v>3507</v>
      </c>
    </row>
    <row r="57" spans="1:7" ht="11.25" customHeight="1" x14ac:dyDescent="0.25">
      <c r="A57" s="869">
        <v>50</v>
      </c>
      <c r="B57" s="547" t="s">
        <v>28</v>
      </c>
      <c r="C57" s="548" t="s">
        <v>29</v>
      </c>
      <c r="D57" s="869">
        <v>2127</v>
      </c>
      <c r="E57" s="869"/>
      <c r="F57" s="869"/>
      <c r="G57" s="541">
        <f t="shared" si="1"/>
        <v>2127</v>
      </c>
    </row>
    <row r="58" spans="1:7" ht="11.25" customHeight="1" x14ac:dyDescent="0.25">
      <c r="A58" s="869">
        <v>51</v>
      </c>
      <c r="B58" s="547" t="s">
        <v>62</v>
      </c>
      <c r="C58" s="548" t="s">
        <v>200</v>
      </c>
      <c r="D58" s="869">
        <v>3816</v>
      </c>
      <c r="E58" s="869">
        <v>2596</v>
      </c>
      <c r="F58" s="869">
        <v>1729</v>
      </c>
      <c r="G58" s="541">
        <f t="shared" si="1"/>
        <v>8141</v>
      </c>
    </row>
    <row r="59" spans="1:7" ht="11.25" customHeight="1" x14ac:dyDescent="0.25">
      <c r="A59" s="869">
        <v>52</v>
      </c>
      <c r="B59" s="547" t="s">
        <v>64</v>
      </c>
      <c r="C59" s="548" t="s">
        <v>201</v>
      </c>
      <c r="D59" s="869">
        <v>2335</v>
      </c>
      <c r="E59" s="869">
        <v>1589</v>
      </c>
      <c r="F59" s="869">
        <v>1058</v>
      </c>
      <c r="G59" s="541">
        <f t="shared" si="1"/>
        <v>4982</v>
      </c>
    </row>
    <row r="60" spans="1:7" ht="11.25" customHeight="1" x14ac:dyDescent="0.25">
      <c r="A60" s="869">
        <v>53</v>
      </c>
      <c r="B60" s="547" t="s">
        <v>66</v>
      </c>
      <c r="C60" s="548" t="s">
        <v>202</v>
      </c>
      <c r="D60" s="869">
        <v>5159</v>
      </c>
      <c r="E60" s="869">
        <v>3510</v>
      </c>
      <c r="F60" s="869">
        <v>2338</v>
      </c>
      <c r="G60" s="541">
        <f t="shared" si="1"/>
        <v>11007</v>
      </c>
    </row>
    <row r="61" spans="1:7" ht="11.25" customHeight="1" x14ac:dyDescent="0.25">
      <c r="A61" s="869">
        <v>54</v>
      </c>
      <c r="B61" s="547" t="s">
        <v>217</v>
      </c>
      <c r="C61" s="548" t="s">
        <v>218</v>
      </c>
      <c r="D61" s="869">
        <v>4397</v>
      </c>
      <c r="E61" s="869">
        <v>1952</v>
      </c>
      <c r="F61" s="869">
        <v>1300</v>
      </c>
      <c r="G61" s="541">
        <f t="shared" si="1"/>
        <v>7649</v>
      </c>
    </row>
    <row r="62" spans="1:7" ht="11.25" customHeight="1" x14ac:dyDescent="0.25">
      <c r="A62" s="869">
        <v>55</v>
      </c>
      <c r="B62" s="547" t="s">
        <v>50</v>
      </c>
      <c r="C62" s="548" t="s">
        <v>219</v>
      </c>
      <c r="D62" s="869">
        <v>7296</v>
      </c>
      <c r="E62" s="869">
        <v>4739</v>
      </c>
      <c r="F62" s="869">
        <v>3157</v>
      </c>
      <c r="G62" s="541">
        <f t="shared" si="1"/>
        <v>15192</v>
      </c>
    </row>
    <row r="63" spans="1:7" ht="11.25" customHeight="1" x14ac:dyDescent="0.25">
      <c r="A63" s="869">
        <v>56</v>
      </c>
      <c r="B63" s="547" t="s">
        <v>52</v>
      </c>
      <c r="C63" s="548" t="s">
        <v>220</v>
      </c>
      <c r="D63" s="869">
        <v>6008</v>
      </c>
      <c r="E63" s="869">
        <v>4086</v>
      </c>
      <c r="F63" s="869">
        <v>2723</v>
      </c>
      <c r="G63" s="541">
        <f t="shared" si="1"/>
        <v>12817</v>
      </c>
    </row>
    <row r="64" spans="1:7" ht="11.25" customHeight="1" x14ac:dyDescent="0.25">
      <c r="A64" s="869">
        <v>57</v>
      </c>
      <c r="B64" s="547" t="s">
        <v>44</v>
      </c>
      <c r="C64" s="548" t="s">
        <v>221</v>
      </c>
      <c r="D64" s="869">
        <v>2527</v>
      </c>
      <c r="E64" s="869">
        <v>1719</v>
      </c>
      <c r="F64" s="869">
        <v>1145</v>
      </c>
      <c r="G64" s="541">
        <f t="shared" si="1"/>
        <v>5391</v>
      </c>
    </row>
    <row r="65" spans="1:7" ht="11.25" customHeight="1" x14ac:dyDescent="0.25">
      <c r="A65" s="869">
        <v>58</v>
      </c>
      <c r="B65" s="547" t="s">
        <v>54</v>
      </c>
      <c r="C65" s="548" t="s">
        <v>222</v>
      </c>
      <c r="D65" s="869">
        <v>6706</v>
      </c>
      <c r="E65" s="869">
        <v>4562</v>
      </c>
      <c r="F65" s="869">
        <v>3039</v>
      </c>
      <c r="G65" s="541">
        <f t="shared" si="1"/>
        <v>14307</v>
      </c>
    </row>
    <row r="66" spans="1:7" ht="11.25" customHeight="1" x14ac:dyDescent="0.25">
      <c r="A66" s="869">
        <v>59</v>
      </c>
      <c r="B66" s="547" t="s">
        <v>36</v>
      </c>
      <c r="C66" s="548" t="s">
        <v>37</v>
      </c>
      <c r="D66" s="869">
        <v>2018</v>
      </c>
      <c r="E66" s="869"/>
      <c r="F66" s="869"/>
      <c r="G66" s="541">
        <f t="shared" si="1"/>
        <v>2018</v>
      </c>
    </row>
    <row r="67" spans="1:7" ht="11.25" customHeight="1" x14ac:dyDescent="0.25">
      <c r="A67" s="869">
        <v>60</v>
      </c>
      <c r="B67" s="547" t="s">
        <v>48</v>
      </c>
      <c r="C67" s="548" t="s">
        <v>223</v>
      </c>
      <c r="D67" s="869">
        <v>5437</v>
      </c>
      <c r="E67" s="869">
        <v>3699</v>
      </c>
      <c r="F67" s="869">
        <v>2464</v>
      </c>
      <c r="G67" s="541">
        <f t="shared" si="1"/>
        <v>11600</v>
      </c>
    </row>
    <row r="68" spans="1:7" ht="11.25" customHeight="1" x14ac:dyDescent="0.25">
      <c r="A68" s="869">
        <v>61</v>
      </c>
      <c r="B68" s="547" t="s">
        <v>228</v>
      </c>
      <c r="C68" s="548" t="s">
        <v>587</v>
      </c>
      <c r="D68" s="869">
        <v>302</v>
      </c>
      <c r="E68" s="869">
        <v>205</v>
      </c>
      <c r="F68" s="869">
        <v>137</v>
      </c>
      <c r="G68" s="541">
        <f t="shared" si="1"/>
        <v>644</v>
      </c>
    </row>
    <row r="69" spans="1:7" ht="11.25" customHeight="1" x14ac:dyDescent="0.25">
      <c r="A69" s="869">
        <v>62</v>
      </c>
      <c r="B69" s="547" t="s">
        <v>235</v>
      </c>
      <c r="C69" s="548" t="s">
        <v>236</v>
      </c>
      <c r="D69" s="869">
        <v>242</v>
      </c>
      <c r="E69" s="869">
        <v>165</v>
      </c>
      <c r="F69" s="869">
        <v>110</v>
      </c>
      <c r="G69" s="541">
        <f t="shared" si="1"/>
        <v>517</v>
      </c>
    </row>
    <row r="70" spans="1:7" ht="11.25" customHeight="1" x14ac:dyDescent="0.25">
      <c r="A70" s="869">
        <v>63</v>
      </c>
      <c r="B70" s="547" t="s">
        <v>74</v>
      </c>
      <c r="C70" s="548" t="s">
        <v>237</v>
      </c>
      <c r="D70" s="869">
        <v>1418</v>
      </c>
      <c r="E70" s="869">
        <v>3101</v>
      </c>
      <c r="F70" s="869">
        <v>2065</v>
      </c>
      <c r="G70" s="541">
        <f t="shared" si="1"/>
        <v>6584</v>
      </c>
    </row>
    <row r="71" spans="1:7" ht="11.25" customHeight="1" x14ac:dyDescent="0.25">
      <c r="A71" s="869">
        <v>64</v>
      </c>
      <c r="B71" s="547" t="s">
        <v>38</v>
      </c>
      <c r="C71" s="548" t="s">
        <v>39</v>
      </c>
      <c r="D71" s="869">
        <v>814</v>
      </c>
      <c r="E71" s="869">
        <v>408</v>
      </c>
      <c r="F71" s="869">
        <v>271</v>
      </c>
      <c r="G71" s="541">
        <f t="shared" si="1"/>
        <v>1493</v>
      </c>
    </row>
    <row r="72" spans="1:7" ht="11.25" customHeight="1" x14ac:dyDescent="0.25">
      <c r="A72" s="869">
        <v>65</v>
      </c>
      <c r="B72" s="547" t="s">
        <v>40</v>
      </c>
      <c r="C72" s="548" t="s">
        <v>41</v>
      </c>
      <c r="D72" s="869"/>
      <c r="E72" s="869">
        <v>414</v>
      </c>
      <c r="F72" s="869">
        <v>276</v>
      </c>
      <c r="G72" s="541">
        <f t="shared" si="1"/>
        <v>690</v>
      </c>
    </row>
    <row r="73" spans="1:7" ht="11.25" customHeight="1" x14ac:dyDescent="0.25">
      <c r="A73" s="869">
        <v>66</v>
      </c>
      <c r="B73" s="547" t="s">
        <v>238</v>
      </c>
      <c r="C73" s="548" t="s">
        <v>239</v>
      </c>
      <c r="D73" s="869">
        <v>2381</v>
      </c>
      <c r="E73" s="869">
        <v>1145</v>
      </c>
      <c r="F73" s="869">
        <v>763</v>
      </c>
      <c r="G73" s="541">
        <f t="shared" si="1"/>
        <v>4289</v>
      </c>
    </row>
    <row r="74" spans="1:7" ht="11.25" customHeight="1" x14ac:dyDescent="0.25">
      <c r="A74" s="869">
        <v>67</v>
      </c>
      <c r="B74" s="547" t="s">
        <v>240</v>
      </c>
      <c r="C74" s="548" t="s">
        <v>241</v>
      </c>
      <c r="D74" s="869">
        <v>732</v>
      </c>
      <c r="E74" s="869">
        <v>498</v>
      </c>
      <c r="F74" s="869">
        <v>332</v>
      </c>
      <c r="G74" s="541">
        <f t="shared" ref="G74:G92" si="2">SUM(D74:F74)</f>
        <v>1562</v>
      </c>
    </row>
    <row r="75" spans="1:7" ht="11.25" customHeight="1" x14ac:dyDescent="0.25">
      <c r="A75" s="869">
        <v>68</v>
      </c>
      <c r="B75" s="547" t="s">
        <v>88</v>
      </c>
      <c r="C75" s="548" t="s">
        <v>89</v>
      </c>
      <c r="D75" s="869">
        <v>1214</v>
      </c>
      <c r="E75" s="869">
        <v>637</v>
      </c>
      <c r="F75" s="869">
        <v>424</v>
      </c>
      <c r="G75" s="541">
        <f t="shared" si="2"/>
        <v>2275</v>
      </c>
    </row>
    <row r="76" spans="1:7" ht="11.25" customHeight="1" x14ac:dyDescent="0.25">
      <c r="A76" s="869">
        <v>69</v>
      </c>
      <c r="B76" s="547" t="s">
        <v>244</v>
      </c>
      <c r="C76" s="548" t="s">
        <v>245</v>
      </c>
      <c r="D76" s="869">
        <v>1581</v>
      </c>
      <c r="E76" s="869">
        <v>1075</v>
      </c>
      <c r="F76" s="869">
        <v>716</v>
      </c>
      <c r="G76" s="541">
        <f t="shared" si="2"/>
        <v>3372</v>
      </c>
    </row>
    <row r="77" spans="1:7" ht="11.25" customHeight="1" x14ac:dyDescent="0.25">
      <c r="A77" s="869">
        <v>70</v>
      </c>
      <c r="B77" s="547" t="s">
        <v>246</v>
      </c>
      <c r="C77" s="548" t="s">
        <v>247</v>
      </c>
      <c r="D77" s="869">
        <v>553</v>
      </c>
      <c r="E77" s="869">
        <v>376</v>
      </c>
      <c r="F77" s="869">
        <v>250</v>
      </c>
      <c r="G77" s="541">
        <f t="shared" si="2"/>
        <v>1179</v>
      </c>
    </row>
    <row r="78" spans="1:7" ht="11.25" customHeight="1" x14ac:dyDescent="0.25">
      <c r="A78" s="869">
        <v>71</v>
      </c>
      <c r="B78" s="547" t="s">
        <v>248</v>
      </c>
      <c r="C78" s="548" t="s">
        <v>249</v>
      </c>
      <c r="D78" s="869">
        <v>871</v>
      </c>
      <c r="E78" s="869">
        <v>593</v>
      </c>
      <c r="F78" s="869">
        <v>395</v>
      </c>
      <c r="G78" s="541">
        <f t="shared" si="2"/>
        <v>1859</v>
      </c>
    </row>
    <row r="79" spans="1:7" ht="11.25" customHeight="1" x14ac:dyDescent="0.25">
      <c r="A79" s="869">
        <v>72</v>
      </c>
      <c r="B79" s="547" t="s">
        <v>250</v>
      </c>
      <c r="C79" s="548" t="s">
        <v>251</v>
      </c>
      <c r="D79" s="869">
        <v>1150</v>
      </c>
      <c r="E79" s="869">
        <v>556</v>
      </c>
      <c r="F79" s="869">
        <v>370</v>
      </c>
      <c r="G79" s="541">
        <f t="shared" si="2"/>
        <v>2076</v>
      </c>
    </row>
    <row r="80" spans="1:7" ht="11.25" customHeight="1" x14ac:dyDescent="0.25">
      <c r="A80" s="869">
        <v>73</v>
      </c>
      <c r="B80" s="547" t="s">
        <v>32</v>
      </c>
      <c r="C80" s="548" t="s">
        <v>33</v>
      </c>
      <c r="D80" s="869">
        <v>2287</v>
      </c>
      <c r="E80" s="869">
        <v>668</v>
      </c>
      <c r="F80" s="869">
        <v>445</v>
      </c>
      <c r="G80" s="541">
        <f t="shared" si="2"/>
        <v>3400</v>
      </c>
    </row>
    <row r="81" spans="1:7" ht="11.25" customHeight="1" x14ac:dyDescent="0.25">
      <c r="A81" s="869">
        <v>74</v>
      </c>
      <c r="B81" s="547" t="s">
        <v>252</v>
      </c>
      <c r="C81" s="548" t="s">
        <v>253</v>
      </c>
      <c r="D81" s="869">
        <v>629</v>
      </c>
      <c r="E81" s="869">
        <v>428</v>
      </c>
      <c r="F81" s="869">
        <v>285</v>
      </c>
      <c r="G81" s="541">
        <f t="shared" si="2"/>
        <v>1342</v>
      </c>
    </row>
    <row r="82" spans="1:7" ht="11.25" customHeight="1" x14ac:dyDescent="0.25">
      <c r="A82" s="869">
        <v>75</v>
      </c>
      <c r="B82" s="547" t="s">
        <v>254</v>
      </c>
      <c r="C82" s="548" t="s">
        <v>255</v>
      </c>
      <c r="D82" s="869">
        <v>1287</v>
      </c>
      <c r="E82" s="869">
        <v>655</v>
      </c>
      <c r="F82" s="869">
        <v>435</v>
      </c>
      <c r="G82" s="541">
        <f t="shared" si="2"/>
        <v>2377</v>
      </c>
    </row>
    <row r="83" spans="1:7" ht="11.25" customHeight="1" x14ac:dyDescent="0.25">
      <c r="A83" s="869">
        <v>76</v>
      </c>
      <c r="B83" s="547" t="s">
        <v>256</v>
      </c>
      <c r="C83" s="548" t="s">
        <v>257</v>
      </c>
      <c r="D83" s="869">
        <v>1663</v>
      </c>
      <c r="E83" s="869">
        <v>1130</v>
      </c>
      <c r="F83" s="869">
        <v>754</v>
      </c>
      <c r="G83" s="541">
        <f t="shared" si="2"/>
        <v>3547</v>
      </c>
    </row>
    <row r="84" spans="1:7" ht="11.25" customHeight="1" x14ac:dyDescent="0.25">
      <c r="A84" s="869">
        <v>77</v>
      </c>
      <c r="B84" s="547" t="s">
        <v>76</v>
      </c>
      <c r="C84" s="548" t="s">
        <v>77</v>
      </c>
      <c r="D84" s="869">
        <v>761</v>
      </c>
      <c r="E84" s="869">
        <v>517</v>
      </c>
      <c r="F84" s="869">
        <v>345</v>
      </c>
      <c r="G84" s="541">
        <f t="shared" si="2"/>
        <v>1623</v>
      </c>
    </row>
    <row r="85" spans="1:7" ht="11.25" customHeight="1" x14ac:dyDescent="0.25">
      <c r="A85" s="869">
        <v>78</v>
      </c>
      <c r="B85" s="547" t="s">
        <v>296</v>
      </c>
      <c r="C85" s="548" t="s">
        <v>630</v>
      </c>
      <c r="D85" s="869">
        <v>584</v>
      </c>
      <c r="E85" s="869">
        <v>569</v>
      </c>
      <c r="F85" s="869">
        <v>715</v>
      </c>
      <c r="G85" s="541">
        <f t="shared" si="2"/>
        <v>1868</v>
      </c>
    </row>
    <row r="86" spans="1:7" ht="11.25" customHeight="1" x14ac:dyDescent="0.25">
      <c r="A86" s="869">
        <v>79</v>
      </c>
      <c r="B86" s="547" t="s">
        <v>70</v>
      </c>
      <c r="C86" s="548" t="s">
        <v>298</v>
      </c>
      <c r="D86" s="869">
        <v>3000</v>
      </c>
      <c r="E86" s="869"/>
      <c r="F86" s="869"/>
      <c r="G86" s="541">
        <f t="shared" si="2"/>
        <v>3000</v>
      </c>
    </row>
    <row r="87" spans="1:7" ht="11.25" customHeight="1" x14ac:dyDescent="0.25">
      <c r="A87" s="869">
        <v>80</v>
      </c>
      <c r="B87" s="547" t="s">
        <v>72</v>
      </c>
      <c r="C87" s="548" t="s">
        <v>73</v>
      </c>
      <c r="D87" s="869">
        <v>10500</v>
      </c>
      <c r="E87" s="869">
        <v>1200</v>
      </c>
      <c r="F87" s="869">
        <v>500</v>
      </c>
      <c r="G87" s="541">
        <f t="shared" si="2"/>
        <v>12200</v>
      </c>
    </row>
    <row r="88" spans="1:7" ht="11.25" customHeight="1" x14ac:dyDescent="0.25">
      <c r="A88" s="869">
        <v>81</v>
      </c>
      <c r="B88" s="547" t="s">
        <v>34</v>
      </c>
      <c r="C88" s="548" t="s">
        <v>35</v>
      </c>
      <c r="D88" s="869">
        <v>3457</v>
      </c>
      <c r="E88" s="869"/>
      <c r="F88" s="869"/>
      <c r="G88" s="541">
        <f t="shared" si="2"/>
        <v>3457</v>
      </c>
    </row>
    <row r="89" spans="1:7" ht="11.25" customHeight="1" x14ac:dyDescent="0.25">
      <c r="A89" s="869">
        <v>82</v>
      </c>
      <c r="B89" s="547" t="s">
        <v>301</v>
      </c>
      <c r="C89" s="548" t="s">
        <v>302</v>
      </c>
      <c r="D89" s="869">
        <v>700</v>
      </c>
      <c r="E89" s="869"/>
      <c r="F89" s="869"/>
      <c r="G89" s="541">
        <f t="shared" si="2"/>
        <v>700</v>
      </c>
    </row>
    <row r="90" spans="1:7" ht="11.25" customHeight="1" x14ac:dyDescent="0.25">
      <c r="A90" s="869">
        <v>83</v>
      </c>
      <c r="B90" s="547" t="s">
        <v>68</v>
      </c>
      <c r="C90" s="548" t="s">
        <v>69</v>
      </c>
      <c r="D90" s="869">
        <v>432</v>
      </c>
      <c r="E90" s="869">
        <v>850</v>
      </c>
      <c r="F90" s="869">
        <v>550</v>
      </c>
      <c r="G90" s="541">
        <f t="shared" si="2"/>
        <v>1832</v>
      </c>
    </row>
    <row r="91" spans="1:7" ht="11.25" customHeight="1" x14ac:dyDescent="0.25">
      <c r="A91" s="869">
        <v>84</v>
      </c>
      <c r="B91" s="547" t="s">
        <v>60</v>
      </c>
      <c r="C91" s="548" t="s">
        <v>305</v>
      </c>
      <c r="D91" s="869">
        <v>2916</v>
      </c>
      <c r="E91" s="869">
        <v>1984</v>
      </c>
      <c r="F91" s="869">
        <v>1355</v>
      </c>
      <c r="G91" s="541">
        <f t="shared" si="2"/>
        <v>6255</v>
      </c>
    </row>
    <row r="92" spans="1:7" ht="11.25" customHeight="1" x14ac:dyDescent="0.25">
      <c r="A92" s="869">
        <v>85</v>
      </c>
      <c r="B92" s="547" t="s">
        <v>56</v>
      </c>
      <c r="C92" s="548" t="s">
        <v>306</v>
      </c>
      <c r="D92" s="869">
        <v>3962</v>
      </c>
      <c r="E92" s="869">
        <v>2165</v>
      </c>
      <c r="F92" s="869">
        <v>1442</v>
      </c>
      <c r="G92" s="541">
        <f t="shared" si="2"/>
        <v>7569</v>
      </c>
    </row>
    <row r="93" spans="1:7" ht="11.25" customHeight="1" x14ac:dyDescent="0.25">
      <c r="C93" s="536"/>
    </row>
    <row r="94" spans="1:7" ht="11.25" customHeight="1" x14ac:dyDescent="0.25">
      <c r="C94" s="549"/>
      <c r="D94" s="550"/>
      <c r="E94" s="550"/>
      <c r="F94" s="550"/>
      <c r="G94" s="550"/>
    </row>
    <row r="95" spans="1:7" ht="11.25" customHeight="1" x14ac:dyDescent="0.25">
      <c r="C95" s="549"/>
    </row>
    <row r="96" spans="1:7" ht="11.25" customHeight="1" x14ac:dyDescent="0.25"/>
    <row r="98" ht="11.25" customHeight="1" x14ac:dyDescent="0.25"/>
    <row r="99" ht="11.25" customHeight="1" x14ac:dyDescent="0.25"/>
    <row r="100" ht="15.75" customHeight="1" x14ac:dyDescent="0.25"/>
    <row r="101" ht="11.25" customHeight="1" x14ac:dyDescent="0.25"/>
  </sheetData>
  <mergeCells count="4">
    <mergeCell ref="A1:G1"/>
    <mergeCell ref="A3:A4"/>
    <mergeCell ref="B3:B4"/>
    <mergeCell ref="C3:C4"/>
  </mergeCells>
  <pageMargins left="0.31496062992125984" right="0" top="0" bottom="0" header="0.31496062992125984" footer="0.31496062992125984"/>
  <pageSetup paperSize="9" scale="6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242"/>
  <sheetViews>
    <sheetView zoomScale="90" zoomScaleNormal="90" zoomScaleSheetLayoutView="85" workbookViewId="0">
      <pane xSplit="3" ySplit="5" topLeftCell="D6" activePane="bottomRight" state="frozen"/>
      <selection activeCell="F95" sqref="F95"/>
      <selection pane="topRight" activeCell="F95" sqref="F95"/>
      <selection pane="bottomLeft" activeCell="F95" sqref="F95"/>
      <selection pane="bottomRight" sqref="A1:Y1"/>
    </sheetView>
  </sheetViews>
  <sheetFormatPr defaultRowHeight="15" x14ac:dyDescent="0.25"/>
  <cols>
    <col min="1" max="1" width="4" style="551" customWidth="1"/>
    <col min="2" max="2" width="8.28515625" style="551" customWidth="1"/>
    <col min="3" max="3" width="30.7109375" style="577" customWidth="1"/>
    <col min="4" max="4" width="11.42578125" style="578" customWidth="1"/>
    <col min="5" max="5" width="9.140625" style="575" customWidth="1"/>
    <col min="6" max="6" width="11.42578125" style="554" customWidth="1"/>
    <col min="7" max="7" width="15.85546875" style="554" customWidth="1"/>
    <col min="8" max="8" width="8.140625" style="551" customWidth="1"/>
    <col min="9" max="10" width="9" style="551" customWidth="1"/>
    <col min="11" max="11" width="12.7109375" style="551" customWidth="1"/>
    <col min="12" max="12" width="8.7109375" style="551" customWidth="1"/>
    <col min="13" max="13" width="8.5703125" style="551" customWidth="1"/>
    <col min="14" max="14" width="9.140625" style="551" customWidth="1"/>
    <col min="15" max="15" width="8.7109375" style="551" customWidth="1"/>
    <col min="16" max="16" width="11.140625" style="551" customWidth="1"/>
    <col min="17" max="22" width="13.42578125" style="551" customWidth="1"/>
    <col min="23" max="23" width="17.85546875" style="551" customWidth="1"/>
    <col min="24" max="24" width="9.5703125" style="551" customWidth="1"/>
    <col min="25" max="25" width="10.140625" style="551" customWidth="1"/>
    <col min="26" max="16384" width="9.140625" style="551"/>
  </cols>
  <sheetData>
    <row r="1" spans="1:25" ht="27" customHeight="1" x14ac:dyDescent="0.25">
      <c r="A1" s="1249" t="s">
        <v>631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  <c r="U1" s="1249"/>
      <c r="V1" s="1249"/>
      <c r="W1" s="1249"/>
      <c r="X1" s="1249"/>
      <c r="Y1" s="1249"/>
    </row>
    <row r="2" spans="1:25" ht="2.25" customHeight="1" thickBot="1" x14ac:dyDescent="0.3">
      <c r="C2" s="552"/>
      <c r="D2" s="553"/>
      <c r="E2" s="553"/>
      <c r="P2" s="879"/>
      <c r="Q2" s="879"/>
      <c r="R2" s="879"/>
      <c r="S2" s="879"/>
      <c r="T2" s="879"/>
      <c r="U2" s="879"/>
      <c r="V2" s="879"/>
      <c r="W2" s="1250" t="s">
        <v>632</v>
      </c>
      <c r="X2" s="1250"/>
      <c r="Y2" s="1250"/>
    </row>
    <row r="3" spans="1:25" s="555" customFormat="1" ht="72" customHeight="1" x14ac:dyDescent="0.25">
      <c r="A3" s="1251" t="s">
        <v>0</v>
      </c>
      <c r="B3" s="1253" t="s">
        <v>1</v>
      </c>
      <c r="C3" s="1253" t="s">
        <v>93</v>
      </c>
      <c r="D3" s="1255" t="s">
        <v>633</v>
      </c>
      <c r="E3" s="1256"/>
      <c r="F3" s="1256"/>
      <c r="G3" s="1256"/>
      <c r="H3" s="1256"/>
      <c r="I3" s="1256"/>
      <c r="J3" s="1256"/>
      <c r="K3" s="1257"/>
      <c r="L3" s="1258" t="s">
        <v>634</v>
      </c>
      <c r="M3" s="1259"/>
      <c r="N3" s="1259"/>
      <c r="O3" s="1259"/>
      <c r="P3" s="1260"/>
      <c r="Q3" s="1261" t="s">
        <v>635</v>
      </c>
      <c r="R3" s="1262"/>
      <c r="S3" s="1262"/>
      <c r="T3" s="1262"/>
      <c r="U3" s="1262"/>
      <c r="V3" s="1262"/>
      <c r="W3" s="1262"/>
      <c r="X3" s="1263"/>
      <c r="Y3" s="1264"/>
    </row>
    <row r="4" spans="1:25" s="555" customFormat="1" ht="67.5" customHeight="1" x14ac:dyDescent="0.25">
      <c r="A4" s="1252"/>
      <c r="B4" s="1254"/>
      <c r="C4" s="1254"/>
      <c r="D4" s="1265" t="s">
        <v>636</v>
      </c>
      <c r="E4" s="1267" t="s">
        <v>637</v>
      </c>
      <c r="F4" s="870" t="s">
        <v>638</v>
      </c>
      <c r="G4" s="1271" t="s">
        <v>639</v>
      </c>
      <c r="H4" s="1254" t="s">
        <v>421</v>
      </c>
      <c r="I4" s="1254"/>
      <c r="J4" s="1254"/>
      <c r="K4" s="1273" t="s">
        <v>335</v>
      </c>
      <c r="L4" s="1275" t="s">
        <v>640</v>
      </c>
      <c r="M4" s="1277" t="s">
        <v>641</v>
      </c>
      <c r="N4" s="1277" t="s">
        <v>642</v>
      </c>
      <c r="O4" s="1277" t="s">
        <v>643</v>
      </c>
      <c r="P4" s="1279" t="s">
        <v>335</v>
      </c>
      <c r="Q4" s="1281" t="s">
        <v>644</v>
      </c>
      <c r="R4" s="1269" t="s">
        <v>645</v>
      </c>
      <c r="S4" s="1269" t="s">
        <v>646</v>
      </c>
      <c r="T4" s="1269" t="s">
        <v>647</v>
      </c>
      <c r="U4" s="1269" t="s">
        <v>648</v>
      </c>
      <c r="V4" s="1269" t="s">
        <v>649</v>
      </c>
      <c r="W4" s="1283" t="s">
        <v>650</v>
      </c>
      <c r="X4" s="1285" t="s">
        <v>651</v>
      </c>
      <c r="Y4" s="1287" t="s">
        <v>335</v>
      </c>
    </row>
    <row r="5" spans="1:25" s="555" customFormat="1" ht="51.75" customHeight="1" x14ac:dyDescent="0.25">
      <c r="A5" s="1252"/>
      <c r="B5" s="1254"/>
      <c r="C5" s="1254"/>
      <c r="D5" s="1266"/>
      <c r="E5" s="1268"/>
      <c r="F5" s="556" t="s">
        <v>652</v>
      </c>
      <c r="G5" s="1272"/>
      <c r="H5" s="871" t="s">
        <v>653</v>
      </c>
      <c r="I5" s="871" t="s">
        <v>654</v>
      </c>
      <c r="J5" s="871" t="s">
        <v>655</v>
      </c>
      <c r="K5" s="1274"/>
      <c r="L5" s="1276"/>
      <c r="M5" s="1278"/>
      <c r="N5" s="1278"/>
      <c r="O5" s="1278"/>
      <c r="P5" s="1280"/>
      <c r="Q5" s="1282"/>
      <c r="R5" s="1270"/>
      <c r="S5" s="1270"/>
      <c r="T5" s="1270"/>
      <c r="U5" s="1270"/>
      <c r="V5" s="1270"/>
      <c r="W5" s="1284"/>
      <c r="X5" s="1286"/>
      <c r="Y5" s="1280"/>
    </row>
    <row r="6" spans="1:25" s="561" customFormat="1" ht="12.75" customHeight="1" x14ac:dyDescent="0.25">
      <c r="A6" s="880"/>
      <c r="B6" s="557"/>
      <c r="C6" s="558" t="s">
        <v>335</v>
      </c>
      <c r="D6" s="881">
        <f>D7+D8</f>
        <v>92588</v>
      </c>
      <c r="E6" s="882">
        <f t="shared" ref="E6:Y6" si="0">E7+E8</f>
        <v>4810</v>
      </c>
      <c r="F6" s="559">
        <f t="shared" si="0"/>
        <v>12171</v>
      </c>
      <c r="G6" s="559">
        <f t="shared" si="0"/>
        <v>10675</v>
      </c>
      <c r="H6" s="560">
        <f t="shared" si="0"/>
        <v>8260</v>
      </c>
      <c r="I6" s="560">
        <f t="shared" si="0"/>
        <v>549</v>
      </c>
      <c r="J6" s="560">
        <f t="shared" si="0"/>
        <v>1866</v>
      </c>
      <c r="K6" s="883">
        <f t="shared" si="0"/>
        <v>120244</v>
      </c>
      <c r="L6" s="884">
        <f t="shared" si="0"/>
        <v>1687</v>
      </c>
      <c r="M6" s="885">
        <f t="shared" si="0"/>
        <v>8285</v>
      </c>
      <c r="N6" s="885">
        <f t="shared" si="0"/>
        <v>29750</v>
      </c>
      <c r="O6" s="885">
        <f t="shared" si="0"/>
        <v>19362</v>
      </c>
      <c r="P6" s="886">
        <f t="shared" si="0"/>
        <v>59084</v>
      </c>
      <c r="Q6" s="887">
        <f t="shared" si="0"/>
        <v>270</v>
      </c>
      <c r="R6" s="888">
        <f t="shared" si="0"/>
        <v>550</v>
      </c>
      <c r="S6" s="888">
        <f t="shared" si="0"/>
        <v>290</v>
      </c>
      <c r="T6" s="888">
        <f t="shared" si="0"/>
        <v>290</v>
      </c>
      <c r="U6" s="888">
        <f t="shared" si="0"/>
        <v>450</v>
      </c>
      <c r="V6" s="888">
        <f t="shared" si="0"/>
        <v>1100</v>
      </c>
      <c r="W6" s="888">
        <f t="shared" si="0"/>
        <v>1394</v>
      </c>
      <c r="X6" s="888">
        <f t="shared" si="0"/>
        <v>12</v>
      </c>
      <c r="Y6" s="886">
        <f t="shared" si="0"/>
        <v>4356</v>
      </c>
    </row>
    <row r="7" spans="1:25" s="561" customFormat="1" ht="12.75" customHeight="1" x14ac:dyDescent="0.25">
      <c r="A7" s="880"/>
      <c r="B7" s="557"/>
      <c r="C7" s="562" t="s">
        <v>105</v>
      </c>
      <c r="D7" s="881">
        <v>0</v>
      </c>
      <c r="E7" s="882">
        <v>0</v>
      </c>
      <c r="F7" s="559">
        <v>0</v>
      </c>
      <c r="G7" s="559">
        <v>0</v>
      </c>
      <c r="H7" s="560">
        <v>0</v>
      </c>
      <c r="I7" s="560">
        <v>0</v>
      </c>
      <c r="J7" s="560">
        <v>0</v>
      </c>
      <c r="K7" s="883">
        <v>0</v>
      </c>
      <c r="L7" s="884">
        <v>0</v>
      </c>
      <c r="M7" s="885">
        <v>0</v>
      </c>
      <c r="N7" s="885">
        <v>0</v>
      </c>
      <c r="O7" s="885">
        <v>0</v>
      </c>
      <c r="P7" s="886">
        <v>0</v>
      </c>
      <c r="Q7" s="887">
        <v>0</v>
      </c>
      <c r="R7" s="888">
        <v>0</v>
      </c>
      <c r="S7" s="888">
        <v>0</v>
      </c>
      <c r="T7" s="888">
        <v>0</v>
      </c>
      <c r="U7" s="888">
        <v>0</v>
      </c>
      <c r="V7" s="888">
        <v>0</v>
      </c>
      <c r="W7" s="888">
        <v>0</v>
      </c>
      <c r="X7" s="888">
        <v>0</v>
      </c>
      <c r="Y7" s="886">
        <v>0</v>
      </c>
    </row>
    <row r="8" spans="1:25" s="561" customFormat="1" ht="12" customHeight="1" x14ac:dyDescent="0.25">
      <c r="A8" s="880"/>
      <c r="B8" s="557"/>
      <c r="C8" s="562" t="s">
        <v>108</v>
      </c>
      <c r="D8" s="881">
        <f t="shared" ref="D8:Y8" si="1">SUM(D9:D95)</f>
        <v>92588</v>
      </c>
      <c r="E8" s="882">
        <f t="shared" si="1"/>
        <v>4810</v>
      </c>
      <c r="F8" s="559">
        <f t="shared" si="1"/>
        <v>12171</v>
      </c>
      <c r="G8" s="559">
        <f t="shared" si="1"/>
        <v>10675</v>
      </c>
      <c r="H8" s="560">
        <f t="shared" si="1"/>
        <v>8260</v>
      </c>
      <c r="I8" s="560">
        <f t="shared" si="1"/>
        <v>549</v>
      </c>
      <c r="J8" s="560">
        <f t="shared" si="1"/>
        <v>1866</v>
      </c>
      <c r="K8" s="883">
        <f t="shared" si="1"/>
        <v>120244</v>
      </c>
      <c r="L8" s="884">
        <f t="shared" si="1"/>
        <v>1687</v>
      </c>
      <c r="M8" s="885">
        <f t="shared" si="1"/>
        <v>8285</v>
      </c>
      <c r="N8" s="885">
        <f t="shared" si="1"/>
        <v>29750</v>
      </c>
      <c r="O8" s="885">
        <f t="shared" si="1"/>
        <v>19362</v>
      </c>
      <c r="P8" s="886">
        <f t="shared" si="1"/>
        <v>59084</v>
      </c>
      <c r="Q8" s="887">
        <f t="shared" si="1"/>
        <v>270</v>
      </c>
      <c r="R8" s="888">
        <f t="shared" si="1"/>
        <v>550</v>
      </c>
      <c r="S8" s="888">
        <f t="shared" si="1"/>
        <v>290</v>
      </c>
      <c r="T8" s="888">
        <f t="shared" si="1"/>
        <v>290</v>
      </c>
      <c r="U8" s="888">
        <f t="shared" si="1"/>
        <v>450</v>
      </c>
      <c r="V8" s="888">
        <f t="shared" si="1"/>
        <v>1100</v>
      </c>
      <c r="W8" s="888">
        <f t="shared" si="1"/>
        <v>1394</v>
      </c>
      <c r="X8" s="888">
        <f t="shared" si="1"/>
        <v>12</v>
      </c>
      <c r="Y8" s="889">
        <f t="shared" si="1"/>
        <v>4356</v>
      </c>
    </row>
    <row r="9" spans="1:25" s="555" customFormat="1" ht="13.5" customHeight="1" x14ac:dyDescent="0.25">
      <c r="A9" s="890">
        <v>1</v>
      </c>
      <c r="B9" s="563" t="s">
        <v>70</v>
      </c>
      <c r="C9" s="563" t="s">
        <v>298</v>
      </c>
      <c r="D9" s="891">
        <v>3900</v>
      </c>
      <c r="E9" s="891">
        <v>3000</v>
      </c>
      <c r="F9" s="564">
        <v>2250</v>
      </c>
      <c r="G9" s="564">
        <f>H9+I9+J9</f>
        <v>1597</v>
      </c>
      <c r="H9" s="557">
        <v>789</v>
      </c>
      <c r="I9" s="557">
        <v>90</v>
      </c>
      <c r="J9" s="557">
        <v>718</v>
      </c>
      <c r="K9" s="892">
        <f>D9+E9+F9+G9</f>
        <v>10747</v>
      </c>
      <c r="L9" s="565">
        <v>206</v>
      </c>
      <c r="M9" s="565">
        <v>183</v>
      </c>
      <c r="N9" s="565">
        <v>7280</v>
      </c>
      <c r="O9" s="565">
        <v>4932</v>
      </c>
      <c r="P9" s="557">
        <f>L9+M9+N9+O9</f>
        <v>12601</v>
      </c>
      <c r="Q9" s="893"/>
      <c r="R9" s="891"/>
      <c r="S9" s="891"/>
      <c r="T9" s="891"/>
      <c r="U9" s="891"/>
      <c r="V9" s="891"/>
      <c r="W9" s="891"/>
      <c r="X9" s="894"/>
      <c r="Y9" s="895"/>
    </row>
    <row r="10" spans="1:25" s="555" customFormat="1" ht="13.5" customHeight="1" x14ac:dyDescent="0.25">
      <c r="A10" s="890">
        <v>2</v>
      </c>
      <c r="B10" s="563" t="s">
        <v>131</v>
      </c>
      <c r="C10" s="563" t="s">
        <v>132</v>
      </c>
      <c r="D10" s="891">
        <v>530</v>
      </c>
      <c r="E10" s="891"/>
      <c r="F10" s="564">
        <v>68</v>
      </c>
      <c r="G10" s="564">
        <f>H10+I10+J10</f>
        <v>110</v>
      </c>
      <c r="H10" s="557">
        <v>106</v>
      </c>
      <c r="I10" s="557">
        <v>0</v>
      </c>
      <c r="J10" s="557">
        <v>4</v>
      </c>
      <c r="K10" s="892">
        <f t="shared" ref="K10:K73" si="2">D10+E10+F10+G10</f>
        <v>708</v>
      </c>
      <c r="L10" s="565">
        <v>0</v>
      </c>
      <c r="M10" s="565">
        <v>0</v>
      </c>
      <c r="N10" s="565">
        <v>0</v>
      </c>
      <c r="O10" s="565">
        <v>0</v>
      </c>
      <c r="P10" s="557">
        <f t="shared" ref="P10:P73" si="3">L10+M10+N10+O10</f>
        <v>0</v>
      </c>
      <c r="Q10" s="893"/>
      <c r="R10" s="891"/>
      <c r="S10" s="891"/>
      <c r="T10" s="891"/>
      <c r="U10" s="891"/>
      <c r="V10" s="891"/>
      <c r="W10" s="891"/>
      <c r="X10" s="894"/>
      <c r="Y10" s="896"/>
    </row>
    <row r="11" spans="1:25" s="555" customFormat="1" ht="13.5" customHeight="1" x14ac:dyDescent="0.25">
      <c r="A11" s="890">
        <v>3</v>
      </c>
      <c r="B11" s="563" t="s">
        <v>38</v>
      </c>
      <c r="C11" s="563" t="s">
        <v>39</v>
      </c>
      <c r="D11" s="891">
        <v>327</v>
      </c>
      <c r="E11" s="891">
        <v>8</v>
      </c>
      <c r="F11" s="564"/>
      <c r="G11" s="564">
        <f t="shared" ref="G11:G74" si="4">H11+I11+J11</f>
        <v>0</v>
      </c>
      <c r="H11" s="557"/>
      <c r="I11" s="557"/>
      <c r="J11" s="557"/>
      <c r="K11" s="892">
        <f t="shared" si="2"/>
        <v>335</v>
      </c>
      <c r="L11" s="565">
        <v>0</v>
      </c>
      <c r="M11" s="565">
        <v>0</v>
      </c>
      <c r="N11" s="565">
        <v>0</v>
      </c>
      <c r="O11" s="565">
        <v>0</v>
      </c>
      <c r="P11" s="557">
        <f t="shared" si="3"/>
        <v>0</v>
      </c>
      <c r="Q11" s="893"/>
      <c r="R11" s="891"/>
      <c r="S11" s="891"/>
      <c r="T11" s="891"/>
      <c r="U11" s="891"/>
      <c r="V11" s="891"/>
      <c r="W11" s="891"/>
      <c r="X11" s="894"/>
      <c r="Y11" s="896"/>
    </row>
    <row r="12" spans="1:25" s="555" customFormat="1" ht="13.5" customHeight="1" x14ac:dyDescent="0.25">
      <c r="A12" s="890">
        <v>4</v>
      </c>
      <c r="B12" s="563" t="s">
        <v>133</v>
      </c>
      <c r="C12" s="563" t="s">
        <v>134</v>
      </c>
      <c r="D12" s="891">
        <v>720</v>
      </c>
      <c r="E12" s="891"/>
      <c r="F12" s="564">
        <v>92</v>
      </c>
      <c r="G12" s="564">
        <f t="shared" si="4"/>
        <v>0</v>
      </c>
      <c r="H12" s="557"/>
      <c r="I12" s="557"/>
      <c r="J12" s="557"/>
      <c r="K12" s="892">
        <f t="shared" si="2"/>
        <v>812</v>
      </c>
      <c r="L12" s="565">
        <v>0</v>
      </c>
      <c r="M12" s="565">
        <v>0</v>
      </c>
      <c r="N12" s="565">
        <v>0</v>
      </c>
      <c r="O12" s="565">
        <v>0</v>
      </c>
      <c r="P12" s="557">
        <f t="shared" si="3"/>
        <v>0</v>
      </c>
      <c r="Q12" s="893"/>
      <c r="R12" s="891"/>
      <c r="S12" s="891"/>
      <c r="T12" s="891"/>
      <c r="U12" s="891"/>
      <c r="V12" s="891"/>
      <c r="W12" s="891"/>
      <c r="X12" s="894"/>
      <c r="Y12" s="896"/>
    </row>
    <row r="13" spans="1:25" s="555" customFormat="1" ht="13.5" customHeight="1" x14ac:dyDescent="0.25">
      <c r="A13" s="890">
        <v>5</v>
      </c>
      <c r="B13" s="563" t="s">
        <v>109</v>
      </c>
      <c r="C13" s="563" t="s">
        <v>110</v>
      </c>
      <c r="D13" s="891">
        <v>356</v>
      </c>
      <c r="E13" s="891"/>
      <c r="F13" s="564"/>
      <c r="G13" s="564">
        <f t="shared" si="4"/>
        <v>0</v>
      </c>
      <c r="H13" s="557"/>
      <c r="I13" s="557"/>
      <c r="J13" s="557"/>
      <c r="K13" s="892">
        <f t="shared" si="2"/>
        <v>356</v>
      </c>
      <c r="L13" s="565">
        <v>0</v>
      </c>
      <c r="M13" s="565">
        <v>0</v>
      </c>
      <c r="N13" s="565">
        <v>0</v>
      </c>
      <c r="O13" s="565">
        <v>0</v>
      </c>
      <c r="P13" s="557">
        <f t="shared" si="3"/>
        <v>0</v>
      </c>
      <c r="Q13" s="893"/>
      <c r="R13" s="891"/>
      <c r="S13" s="891"/>
      <c r="T13" s="891"/>
      <c r="U13" s="891"/>
      <c r="V13" s="891"/>
      <c r="W13" s="891"/>
      <c r="X13" s="894"/>
      <c r="Y13" s="896"/>
    </row>
    <row r="14" spans="1:25" s="555" customFormat="1" ht="13.5" customHeight="1" x14ac:dyDescent="0.25">
      <c r="A14" s="890">
        <v>6</v>
      </c>
      <c r="B14" s="897" t="s">
        <v>135</v>
      </c>
      <c r="C14" s="563" t="s">
        <v>136</v>
      </c>
      <c r="D14" s="891">
        <v>987</v>
      </c>
      <c r="E14" s="891">
        <v>23</v>
      </c>
      <c r="F14" s="564">
        <v>126</v>
      </c>
      <c r="G14" s="564">
        <f t="shared" si="4"/>
        <v>132</v>
      </c>
      <c r="H14" s="557">
        <v>117</v>
      </c>
      <c r="I14" s="557">
        <v>5</v>
      </c>
      <c r="J14" s="557">
        <v>10</v>
      </c>
      <c r="K14" s="892">
        <f t="shared" si="2"/>
        <v>1268</v>
      </c>
      <c r="L14" s="565">
        <v>0</v>
      </c>
      <c r="M14" s="565">
        <v>0</v>
      </c>
      <c r="N14" s="565">
        <v>0</v>
      </c>
      <c r="O14" s="565">
        <v>0</v>
      </c>
      <c r="P14" s="557">
        <f t="shared" si="3"/>
        <v>0</v>
      </c>
      <c r="Q14" s="893"/>
      <c r="R14" s="891"/>
      <c r="S14" s="891"/>
      <c r="T14" s="891"/>
      <c r="U14" s="891"/>
      <c r="V14" s="891"/>
      <c r="W14" s="891"/>
      <c r="X14" s="894"/>
      <c r="Y14" s="896"/>
    </row>
    <row r="15" spans="1:25" s="555" customFormat="1" ht="13.5" customHeight="1" x14ac:dyDescent="0.25">
      <c r="A15" s="890">
        <v>7</v>
      </c>
      <c r="B15" s="897" t="s">
        <v>78</v>
      </c>
      <c r="C15" s="563" t="s">
        <v>79</v>
      </c>
      <c r="D15" s="891">
        <v>504</v>
      </c>
      <c r="E15" s="891"/>
      <c r="F15" s="564">
        <v>64</v>
      </c>
      <c r="G15" s="564">
        <f t="shared" si="4"/>
        <v>0</v>
      </c>
      <c r="H15" s="557"/>
      <c r="I15" s="557"/>
      <c r="J15" s="557"/>
      <c r="K15" s="892">
        <f t="shared" si="2"/>
        <v>568</v>
      </c>
      <c r="L15" s="565">
        <v>0</v>
      </c>
      <c r="M15" s="565">
        <v>0</v>
      </c>
      <c r="N15" s="565">
        <v>0</v>
      </c>
      <c r="O15" s="565">
        <v>0</v>
      </c>
      <c r="P15" s="557">
        <f t="shared" si="3"/>
        <v>0</v>
      </c>
      <c r="Q15" s="893"/>
      <c r="R15" s="891"/>
      <c r="S15" s="891"/>
      <c r="T15" s="891"/>
      <c r="U15" s="891"/>
      <c r="V15" s="891"/>
      <c r="W15" s="891"/>
      <c r="X15" s="894"/>
      <c r="Y15" s="896"/>
    </row>
    <row r="16" spans="1:25" s="555" customFormat="1" ht="13.5" customHeight="1" x14ac:dyDescent="0.25">
      <c r="A16" s="890">
        <v>8</v>
      </c>
      <c r="B16" s="897" t="s">
        <v>111</v>
      </c>
      <c r="C16" s="563" t="s">
        <v>112</v>
      </c>
      <c r="D16" s="891">
        <v>370</v>
      </c>
      <c r="E16" s="891"/>
      <c r="F16" s="564">
        <v>47</v>
      </c>
      <c r="G16" s="564">
        <f t="shared" si="4"/>
        <v>0</v>
      </c>
      <c r="H16" s="557"/>
      <c r="I16" s="557"/>
      <c r="J16" s="557"/>
      <c r="K16" s="892">
        <f t="shared" si="2"/>
        <v>417</v>
      </c>
      <c r="L16" s="565">
        <v>0</v>
      </c>
      <c r="M16" s="565">
        <v>0</v>
      </c>
      <c r="N16" s="565">
        <v>0</v>
      </c>
      <c r="O16" s="565">
        <v>0</v>
      </c>
      <c r="P16" s="557">
        <f t="shared" si="3"/>
        <v>0</v>
      </c>
      <c r="Q16" s="893"/>
      <c r="R16" s="891"/>
      <c r="S16" s="891"/>
      <c r="T16" s="891"/>
      <c r="U16" s="891"/>
      <c r="V16" s="891"/>
      <c r="W16" s="891"/>
      <c r="X16" s="894"/>
      <c r="Y16" s="896"/>
    </row>
    <row r="17" spans="1:25" s="555" customFormat="1" ht="13.5" customHeight="1" x14ac:dyDescent="0.25">
      <c r="A17" s="890">
        <v>9</v>
      </c>
      <c r="B17" s="897" t="s">
        <v>173</v>
      </c>
      <c r="C17" s="563" t="s">
        <v>174</v>
      </c>
      <c r="D17" s="891">
        <v>1673</v>
      </c>
      <c r="E17" s="891">
        <v>45</v>
      </c>
      <c r="F17" s="564">
        <v>213</v>
      </c>
      <c r="G17" s="564">
        <f t="shared" si="4"/>
        <v>0</v>
      </c>
      <c r="H17" s="564"/>
      <c r="I17" s="566"/>
      <c r="J17" s="566"/>
      <c r="K17" s="892">
        <f t="shared" si="2"/>
        <v>1931</v>
      </c>
      <c r="L17" s="565">
        <v>25</v>
      </c>
      <c r="M17" s="565">
        <v>246</v>
      </c>
      <c r="N17" s="565">
        <v>678</v>
      </c>
      <c r="O17" s="565">
        <v>460</v>
      </c>
      <c r="P17" s="557">
        <f t="shared" si="3"/>
        <v>1409</v>
      </c>
      <c r="Q17" s="893"/>
      <c r="R17" s="891"/>
      <c r="S17" s="891"/>
      <c r="T17" s="891"/>
      <c r="U17" s="891"/>
      <c r="V17" s="891"/>
      <c r="W17" s="891"/>
      <c r="X17" s="894"/>
      <c r="Y17" s="896"/>
    </row>
    <row r="18" spans="1:25" s="555" customFormat="1" ht="13.5" customHeight="1" x14ac:dyDescent="0.25">
      <c r="A18" s="890">
        <v>10</v>
      </c>
      <c r="B18" s="897" t="s">
        <v>40</v>
      </c>
      <c r="C18" s="563" t="s">
        <v>41</v>
      </c>
      <c r="D18" s="891">
        <v>331</v>
      </c>
      <c r="E18" s="891"/>
      <c r="F18" s="564">
        <v>42</v>
      </c>
      <c r="G18" s="564">
        <f t="shared" si="4"/>
        <v>0</v>
      </c>
      <c r="H18" s="564"/>
      <c r="I18" s="566"/>
      <c r="J18" s="566"/>
      <c r="K18" s="892">
        <f t="shared" si="2"/>
        <v>373</v>
      </c>
      <c r="L18" s="565">
        <v>0</v>
      </c>
      <c r="M18" s="565">
        <v>0</v>
      </c>
      <c r="N18" s="565">
        <v>0</v>
      </c>
      <c r="O18" s="565">
        <v>0</v>
      </c>
      <c r="P18" s="557">
        <f t="shared" si="3"/>
        <v>0</v>
      </c>
      <c r="Q18" s="893"/>
      <c r="R18" s="891"/>
      <c r="S18" s="891"/>
      <c r="T18" s="891"/>
      <c r="U18" s="891"/>
      <c r="V18" s="891"/>
      <c r="W18" s="891"/>
      <c r="X18" s="894"/>
      <c r="Y18" s="896"/>
    </row>
    <row r="19" spans="1:25" s="555" customFormat="1" ht="13.5" customHeight="1" x14ac:dyDescent="0.25">
      <c r="A19" s="890">
        <v>11</v>
      </c>
      <c r="B19" s="897" t="s">
        <v>30</v>
      </c>
      <c r="C19" s="563" t="s">
        <v>31</v>
      </c>
      <c r="D19" s="891">
        <v>1903</v>
      </c>
      <c r="E19" s="891">
        <v>67</v>
      </c>
      <c r="F19" s="564">
        <v>282</v>
      </c>
      <c r="G19" s="564">
        <f t="shared" si="4"/>
        <v>376</v>
      </c>
      <c r="H19" s="564">
        <v>302</v>
      </c>
      <c r="I19" s="566">
        <v>40</v>
      </c>
      <c r="J19" s="566">
        <v>34</v>
      </c>
      <c r="K19" s="892">
        <f t="shared" si="2"/>
        <v>2628</v>
      </c>
      <c r="L19" s="565">
        <v>24</v>
      </c>
      <c r="M19" s="565">
        <v>353</v>
      </c>
      <c r="N19" s="565">
        <v>1769</v>
      </c>
      <c r="O19" s="565">
        <v>1198</v>
      </c>
      <c r="P19" s="557">
        <f t="shared" si="3"/>
        <v>3344</v>
      </c>
      <c r="Q19" s="893"/>
      <c r="R19" s="891"/>
      <c r="S19" s="891"/>
      <c r="T19" s="891"/>
      <c r="U19" s="891"/>
      <c r="V19" s="891"/>
      <c r="W19" s="891"/>
      <c r="X19" s="894"/>
      <c r="Y19" s="896"/>
    </row>
    <row r="20" spans="1:25" s="555" customFormat="1" ht="13.5" customHeight="1" x14ac:dyDescent="0.25">
      <c r="A20" s="890">
        <v>12</v>
      </c>
      <c r="B20" s="897" t="s">
        <v>175</v>
      </c>
      <c r="C20" s="563" t="s">
        <v>176</v>
      </c>
      <c r="D20" s="891">
        <v>377</v>
      </c>
      <c r="E20" s="891"/>
      <c r="F20" s="564">
        <v>48</v>
      </c>
      <c r="G20" s="564">
        <f t="shared" si="4"/>
        <v>0</v>
      </c>
      <c r="H20" s="564"/>
      <c r="I20" s="566"/>
      <c r="J20" s="566"/>
      <c r="K20" s="892">
        <f t="shared" si="2"/>
        <v>425</v>
      </c>
      <c r="L20" s="565">
        <v>0</v>
      </c>
      <c r="M20" s="565">
        <v>0</v>
      </c>
      <c r="N20" s="565">
        <v>0</v>
      </c>
      <c r="O20" s="565">
        <v>0</v>
      </c>
      <c r="P20" s="557">
        <f t="shared" si="3"/>
        <v>0</v>
      </c>
      <c r="Q20" s="893"/>
      <c r="R20" s="891"/>
      <c r="S20" s="891"/>
      <c r="T20" s="891"/>
      <c r="U20" s="891"/>
      <c r="V20" s="891"/>
      <c r="W20" s="891"/>
      <c r="X20" s="894"/>
      <c r="Y20" s="896"/>
    </row>
    <row r="21" spans="1:25" s="555" customFormat="1" ht="13.5" customHeight="1" x14ac:dyDescent="0.25">
      <c r="A21" s="890">
        <v>13</v>
      </c>
      <c r="B21" s="898" t="s">
        <v>80</v>
      </c>
      <c r="C21" s="563" t="s">
        <v>81</v>
      </c>
      <c r="D21" s="891">
        <v>1085</v>
      </c>
      <c r="E21" s="891">
        <v>52</v>
      </c>
      <c r="F21" s="564">
        <v>183</v>
      </c>
      <c r="G21" s="564">
        <f t="shared" si="4"/>
        <v>0</v>
      </c>
      <c r="H21" s="564"/>
      <c r="I21" s="566"/>
      <c r="J21" s="566"/>
      <c r="K21" s="892">
        <f t="shared" si="2"/>
        <v>1320</v>
      </c>
      <c r="L21" s="565">
        <v>28</v>
      </c>
      <c r="M21" s="565">
        <v>198</v>
      </c>
      <c r="N21" s="565">
        <v>568</v>
      </c>
      <c r="O21" s="565">
        <v>385</v>
      </c>
      <c r="P21" s="557">
        <f t="shared" si="3"/>
        <v>1179</v>
      </c>
      <c r="Q21" s="893"/>
      <c r="R21" s="891"/>
      <c r="S21" s="891"/>
      <c r="T21" s="891"/>
      <c r="U21" s="891"/>
      <c r="V21" s="891"/>
      <c r="W21" s="891"/>
      <c r="X21" s="894"/>
      <c r="Y21" s="896"/>
    </row>
    <row r="22" spans="1:25" s="555" customFormat="1" ht="13.5" customHeight="1" x14ac:dyDescent="0.25">
      <c r="A22" s="890">
        <v>14</v>
      </c>
      <c r="B22" s="897" t="s">
        <v>238</v>
      </c>
      <c r="C22" s="563" t="s">
        <v>239</v>
      </c>
      <c r="D22" s="891">
        <v>918</v>
      </c>
      <c r="E22" s="891"/>
      <c r="F22" s="564">
        <v>117</v>
      </c>
      <c r="G22" s="564">
        <f t="shared" si="4"/>
        <v>0</v>
      </c>
      <c r="H22" s="564"/>
      <c r="I22" s="566"/>
      <c r="J22" s="566"/>
      <c r="K22" s="892">
        <f t="shared" si="2"/>
        <v>1035</v>
      </c>
      <c r="L22" s="565">
        <v>0</v>
      </c>
      <c r="M22" s="565">
        <v>0</v>
      </c>
      <c r="N22" s="565">
        <v>0</v>
      </c>
      <c r="O22" s="565">
        <v>0</v>
      </c>
      <c r="P22" s="557">
        <f t="shared" si="3"/>
        <v>0</v>
      </c>
      <c r="Q22" s="893"/>
      <c r="R22" s="891"/>
      <c r="S22" s="891"/>
      <c r="T22" s="891"/>
      <c r="U22" s="891"/>
      <c r="V22" s="891"/>
      <c r="W22" s="891"/>
      <c r="X22" s="894"/>
      <c r="Y22" s="896"/>
    </row>
    <row r="23" spans="1:25" s="555" customFormat="1" ht="13.5" customHeight="1" x14ac:dyDescent="0.25">
      <c r="A23" s="890">
        <v>15</v>
      </c>
      <c r="B23" s="897" t="s">
        <v>240</v>
      </c>
      <c r="C23" s="563" t="s">
        <v>241</v>
      </c>
      <c r="D23" s="891">
        <v>399</v>
      </c>
      <c r="E23" s="891">
        <v>9</v>
      </c>
      <c r="F23" s="564">
        <v>51</v>
      </c>
      <c r="G23" s="564">
        <f t="shared" si="4"/>
        <v>0</v>
      </c>
      <c r="H23" s="564"/>
      <c r="I23" s="566"/>
      <c r="J23" s="566"/>
      <c r="K23" s="892">
        <f t="shared" si="2"/>
        <v>459</v>
      </c>
      <c r="L23" s="565">
        <v>0</v>
      </c>
      <c r="M23" s="565">
        <v>0</v>
      </c>
      <c r="N23" s="565">
        <v>0</v>
      </c>
      <c r="O23" s="565">
        <v>0</v>
      </c>
      <c r="P23" s="557">
        <f t="shared" si="3"/>
        <v>0</v>
      </c>
      <c r="Q23" s="893"/>
      <c r="R23" s="891"/>
      <c r="S23" s="891"/>
      <c r="T23" s="891"/>
      <c r="U23" s="891"/>
      <c r="V23" s="891"/>
      <c r="W23" s="891"/>
      <c r="X23" s="894"/>
      <c r="Y23" s="896"/>
    </row>
    <row r="24" spans="1:25" s="555" customFormat="1" ht="13.5" customHeight="1" x14ac:dyDescent="0.25">
      <c r="A24" s="890">
        <v>16</v>
      </c>
      <c r="B24" s="897" t="s">
        <v>88</v>
      </c>
      <c r="C24" s="563" t="s">
        <v>89</v>
      </c>
      <c r="D24" s="891">
        <v>511</v>
      </c>
      <c r="E24" s="891">
        <v>12</v>
      </c>
      <c r="F24" s="564">
        <v>65</v>
      </c>
      <c r="G24" s="564">
        <f t="shared" si="4"/>
        <v>0</v>
      </c>
      <c r="H24" s="567"/>
      <c r="I24" s="567"/>
      <c r="J24" s="567"/>
      <c r="K24" s="892">
        <f t="shared" si="2"/>
        <v>588</v>
      </c>
      <c r="L24" s="565">
        <v>0</v>
      </c>
      <c r="M24" s="565">
        <v>0</v>
      </c>
      <c r="N24" s="565">
        <v>0</v>
      </c>
      <c r="O24" s="565">
        <v>0</v>
      </c>
      <c r="P24" s="557">
        <f t="shared" si="3"/>
        <v>0</v>
      </c>
      <c r="Q24" s="893"/>
      <c r="R24" s="891"/>
      <c r="S24" s="891"/>
      <c r="T24" s="891"/>
      <c r="U24" s="891"/>
      <c r="V24" s="891"/>
      <c r="W24" s="891"/>
      <c r="X24" s="894"/>
      <c r="Y24" s="896"/>
    </row>
    <row r="25" spans="1:25" s="555" customFormat="1" ht="13.5" customHeight="1" x14ac:dyDescent="0.25">
      <c r="A25" s="890">
        <v>17</v>
      </c>
      <c r="B25" s="897" t="s">
        <v>113</v>
      </c>
      <c r="C25" s="563" t="s">
        <v>114</v>
      </c>
      <c r="D25" s="891">
        <v>412</v>
      </c>
      <c r="E25" s="891"/>
      <c r="F25" s="564"/>
      <c r="G25" s="564">
        <f t="shared" si="4"/>
        <v>0</v>
      </c>
      <c r="H25" s="567"/>
      <c r="I25" s="567"/>
      <c r="J25" s="567"/>
      <c r="K25" s="892">
        <f t="shared" si="2"/>
        <v>412</v>
      </c>
      <c r="L25" s="565">
        <v>0</v>
      </c>
      <c r="M25" s="565">
        <v>0</v>
      </c>
      <c r="N25" s="565">
        <v>0</v>
      </c>
      <c r="O25" s="565">
        <v>0</v>
      </c>
      <c r="P25" s="557">
        <f t="shared" si="3"/>
        <v>0</v>
      </c>
      <c r="Q25" s="893"/>
      <c r="R25" s="891"/>
      <c r="S25" s="891"/>
      <c r="T25" s="891"/>
      <c r="U25" s="891"/>
      <c r="V25" s="891"/>
      <c r="W25" s="891"/>
      <c r="X25" s="894"/>
      <c r="Y25" s="896"/>
    </row>
    <row r="26" spans="1:25" s="555" customFormat="1" ht="13.5" customHeight="1" x14ac:dyDescent="0.25">
      <c r="A26" s="890">
        <v>18</v>
      </c>
      <c r="B26" s="897" t="s">
        <v>137</v>
      </c>
      <c r="C26" s="563" t="s">
        <v>138</v>
      </c>
      <c r="D26" s="891">
        <v>304</v>
      </c>
      <c r="E26" s="891"/>
      <c r="F26" s="564"/>
      <c r="G26" s="564">
        <f t="shared" si="4"/>
        <v>0</v>
      </c>
      <c r="H26" s="567"/>
      <c r="I26" s="567"/>
      <c r="J26" s="567"/>
      <c r="K26" s="892">
        <f t="shared" si="2"/>
        <v>304</v>
      </c>
      <c r="L26" s="565">
        <v>0</v>
      </c>
      <c r="M26" s="565">
        <v>0</v>
      </c>
      <c r="N26" s="565">
        <v>0</v>
      </c>
      <c r="O26" s="565">
        <v>0</v>
      </c>
      <c r="P26" s="557">
        <f t="shared" si="3"/>
        <v>0</v>
      </c>
      <c r="Q26" s="893"/>
      <c r="R26" s="891"/>
      <c r="S26" s="891"/>
      <c r="T26" s="891"/>
      <c r="U26" s="891"/>
      <c r="V26" s="891"/>
      <c r="W26" s="891"/>
      <c r="X26" s="894"/>
      <c r="Y26" s="896"/>
    </row>
    <row r="27" spans="1:25" s="555" customFormat="1" ht="23.25" customHeight="1" x14ac:dyDescent="0.25">
      <c r="A27" s="890">
        <v>19</v>
      </c>
      <c r="B27" s="897" t="s">
        <v>115</v>
      </c>
      <c r="C27" s="563" t="s">
        <v>116</v>
      </c>
      <c r="D27" s="891">
        <v>433</v>
      </c>
      <c r="E27" s="891">
        <v>10</v>
      </c>
      <c r="F27" s="564">
        <v>55</v>
      </c>
      <c r="G27" s="564">
        <f t="shared" si="4"/>
        <v>0</v>
      </c>
      <c r="H27" s="564"/>
      <c r="I27" s="566"/>
      <c r="J27" s="566"/>
      <c r="K27" s="892">
        <f t="shared" si="2"/>
        <v>498</v>
      </c>
      <c r="L27" s="565">
        <v>0</v>
      </c>
      <c r="M27" s="565">
        <v>0</v>
      </c>
      <c r="N27" s="565">
        <v>0</v>
      </c>
      <c r="O27" s="565">
        <v>0</v>
      </c>
      <c r="P27" s="557">
        <f t="shared" si="3"/>
        <v>0</v>
      </c>
      <c r="Q27" s="893"/>
      <c r="R27" s="891"/>
      <c r="S27" s="891"/>
      <c r="T27" s="891"/>
      <c r="U27" s="891"/>
      <c r="V27" s="891"/>
      <c r="W27" s="891"/>
      <c r="X27" s="894"/>
      <c r="Y27" s="896"/>
    </row>
    <row r="28" spans="1:25" s="555" customFormat="1" ht="13.5" customHeight="1" x14ac:dyDescent="0.25">
      <c r="A28" s="890">
        <v>20</v>
      </c>
      <c r="B28" s="897" t="s">
        <v>42</v>
      </c>
      <c r="C28" s="563" t="s">
        <v>43</v>
      </c>
      <c r="D28" s="891">
        <v>600</v>
      </c>
      <c r="E28" s="891"/>
      <c r="F28" s="564">
        <v>77</v>
      </c>
      <c r="G28" s="564">
        <f t="shared" si="4"/>
        <v>0</v>
      </c>
      <c r="H28" s="564"/>
      <c r="I28" s="566"/>
      <c r="J28" s="566"/>
      <c r="K28" s="892">
        <f t="shared" si="2"/>
        <v>677</v>
      </c>
      <c r="L28" s="565">
        <v>0</v>
      </c>
      <c r="M28" s="565">
        <v>0</v>
      </c>
      <c r="N28" s="565">
        <v>0</v>
      </c>
      <c r="O28" s="565">
        <v>0</v>
      </c>
      <c r="P28" s="557">
        <f t="shared" si="3"/>
        <v>0</v>
      </c>
      <c r="Q28" s="893"/>
      <c r="R28" s="891"/>
      <c r="S28" s="891"/>
      <c r="T28" s="891"/>
      <c r="U28" s="891"/>
      <c r="V28" s="891"/>
      <c r="W28" s="891"/>
      <c r="X28" s="894"/>
      <c r="Y28" s="896"/>
    </row>
    <row r="29" spans="1:25" s="555" customFormat="1" ht="13.5" customHeight="1" x14ac:dyDescent="0.25">
      <c r="A29" s="890">
        <v>21</v>
      </c>
      <c r="B29" s="897" t="s">
        <v>171</v>
      </c>
      <c r="C29" s="563" t="s">
        <v>172</v>
      </c>
      <c r="D29" s="891">
        <v>2061</v>
      </c>
      <c r="E29" s="891">
        <v>60</v>
      </c>
      <c r="F29" s="564">
        <v>263</v>
      </c>
      <c r="G29" s="564">
        <f t="shared" si="4"/>
        <v>1082</v>
      </c>
      <c r="H29" s="564">
        <v>922</v>
      </c>
      <c r="I29" s="566">
        <v>60</v>
      </c>
      <c r="J29" s="566">
        <v>100</v>
      </c>
      <c r="K29" s="892">
        <f t="shared" si="2"/>
        <v>3466</v>
      </c>
      <c r="L29" s="565">
        <v>26</v>
      </c>
      <c r="M29" s="565">
        <v>199</v>
      </c>
      <c r="N29" s="565">
        <v>610</v>
      </c>
      <c r="O29" s="565">
        <v>413</v>
      </c>
      <c r="P29" s="557">
        <f t="shared" si="3"/>
        <v>1248</v>
      </c>
      <c r="Q29" s="893"/>
      <c r="R29" s="891"/>
      <c r="S29" s="891"/>
      <c r="T29" s="891"/>
      <c r="U29" s="891"/>
      <c r="V29" s="891"/>
      <c r="W29" s="891"/>
      <c r="X29" s="894"/>
      <c r="Y29" s="896"/>
    </row>
    <row r="30" spans="1:25" s="555" customFormat="1" ht="13.5" customHeight="1" x14ac:dyDescent="0.25">
      <c r="A30" s="890">
        <v>22</v>
      </c>
      <c r="B30" s="897" t="s">
        <v>44</v>
      </c>
      <c r="C30" s="563" t="s">
        <v>221</v>
      </c>
      <c r="D30" s="891">
        <v>1378</v>
      </c>
      <c r="E30" s="891">
        <v>32</v>
      </c>
      <c r="F30" s="564">
        <v>176</v>
      </c>
      <c r="G30" s="564">
        <f t="shared" si="4"/>
        <v>0</v>
      </c>
      <c r="H30" s="567"/>
      <c r="I30" s="567"/>
      <c r="J30" s="567"/>
      <c r="K30" s="892">
        <f t="shared" si="2"/>
        <v>1586</v>
      </c>
      <c r="L30" s="565">
        <v>0</v>
      </c>
      <c r="M30" s="565">
        <v>0</v>
      </c>
      <c r="N30" s="565">
        <v>0</v>
      </c>
      <c r="O30" s="565">
        <v>0</v>
      </c>
      <c r="P30" s="557">
        <f t="shared" si="3"/>
        <v>0</v>
      </c>
      <c r="Q30" s="893"/>
      <c r="R30" s="891"/>
      <c r="S30" s="891"/>
      <c r="T30" s="891"/>
      <c r="U30" s="891"/>
      <c r="V30" s="891"/>
      <c r="W30" s="891"/>
      <c r="X30" s="894"/>
      <c r="Y30" s="896"/>
    </row>
    <row r="31" spans="1:25" s="555" customFormat="1" ht="13.5" customHeight="1" x14ac:dyDescent="0.25">
      <c r="A31" s="890">
        <v>23</v>
      </c>
      <c r="B31" s="897" t="s">
        <v>157</v>
      </c>
      <c r="C31" s="563" t="s">
        <v>158</v>
      </c>
      <c r="D31" s="891">
        <v>1600</v>
      </c>
      <c r="E31" s="891">
        <v>44</v>
      </c>
      <c r="F31" s="564">
        <v>241</v>
      </c>
      <c r="G31" s="564">
        <f t="shared" si="4"/>
        <v>576</v>
      </c>
      <c r="H31" s="564">
        <v>541</v>
      </c>
      <c r="I31" s="566">
        <v>0</v>
      </c>
      <c r="J31" s="566">
        <v>35</v>
      </c>
      <c r="K31" s="892">
        <f t="shared" si="2"/>
        <v>2461</v>
      </c>
      <c r="L31" s="565">
        <v>6</v>
      </c>
      <c r="M31" s="565">
        <v>83</v>
      </c>
      <c r="N31" s="565">
        <v>1199</v>
      </c>
      <c r="O31" s="565">
        <v>812</v>
      </c>
      <c r="P31" s="557">
        <f t="shared" si="3"/>
        <v>2100</v>
      </c>
      <c r="Q31" s="893"/>
      <c r="R31" s="891"/>
      <c r="S31" s="891"/>
      <c r="T31" s="891"/>
      <c r="U31" s="891"/>
      <c r="V31" s="891"/>
      <c r="W31" s="891"/>
      <c r="X31" s="894"/>
      <c r="Y31" s="896"/>
    </row>
    <row r="32" spans="1:25" s="555" customFormat="1" ht="13.5" customHeight="1" x14ac:dyDescent="0.25">
      <c r="A32" s="890">
        <v>24</v>
      </c>
      <c r="B32" s="897" t="s">
        <v>117</v>
      </c>
      <c r="C32" s="563" t="s">
        <v>118</v>
      </c>
      <c r="D32" s="891">
        <v>3012</v>
      </c>
      <c r="E32" s="891">
        <v>70</v>
      </c>
      <c r="F32" s="564">
        <v>384</v>
      </c>
      <c r="G32" s="564">
        <f t="shared" si="4"/>
        <v>598</v>
      </c>
      <c r="H32" s="564">
        <v>450</v>
      </c>
      <c r="I32" s="566">
        <v>58</v>
      </c>
      <c r="J32" s="566">
        <v>90</v>
      </c>
      <c r="K32" s="892">
        <f t="shared" si="2"/>
        <v>4064</v>
      </c>
      <c r="L32" s="565">
        <v>66</v>
      </c>
      <c r="M32" s="565">
        <v>516</v>
      </c>
      <c r="N32" s="565">
        <v>1580</v>
      </c>
      <c r="O32" s="565">
        <v>1070</v>
      </c>
      <c r="P32" s="557">
        <f t="shared" si="3"/>
        <v>3232</v>
      </c>
      <c r="Q32" s="893"/>
      <c r="R32" s="891"/>
      <c r="S32" s="891"/>
      <c r="T32" s="891"/>
      <c r="U32" s="891"/>
      <c r="V32" s="891"/>
      <c r="W32" s="891"/>
      <c r="X32" s="894"/>
      <c r="Y32" s="896"/>
    </row>
    <row r="33" spans="1:25" s="555" customFormat="1" ht="13.5" customHeight="1" x14ac:dyDescent="0.25">
      <c r="A33" s="890">
        <v>25</v>
      </c>
      <c r="B33" s="897" t="s">
        <v>46</v>
      </c>
      <c r="C33" s="563" t="s">
        <v>47</v>
      </c>
      <c r="D33" s="891">
        <v>2402</v>
      </c>
      <c r="E33" s="891">
        <v>56</v>
      </c>
      <c r="F33" s="564">
        <v>306</v>
      </c>
      <c r="G33" s="564">
        <f t="shared" si="4"/>
        <v>642</v>
      </c>
      <c r="H33" s="564">
        <v>537</v>
      </c>
      <c r="I33" s="566">
        <v>45</v>
      </c>
      <c r="J33" s="566">
        <v>60</v>
      </c>
      <c r="K33" s="892">
        <f t="shared" si="2"/>
        <v>3406</v>
      </c>
      <c r="L33" s="565">
        <v>39</v>
      </c>
      <c r="M33" s="565">
        <v>409</v>
      </c>
      <c r="N33" s="565">
        <v>689</v>
      </c>
      <c r="O33" s="565">
        <v>466</v>
      </c>
      <c r="P33" s="557">
        <f t="shared" si="3"/>
        <v>1603</v>
      </c>
      <c r="Q33" s="893"/>
      <c r="R33" s="891"/>
      <c r="S33" s="891"/>
      <c r="T33" s="891"/>
      <c r="U33" s="891"/>
      <c r="V33" s="891"/>
      <c r="W33" s="891"/>
      <c r="X33" s="894"/>
      <c r="Y33" s="896"/>
    </row>
    <row r="34" spans="1:25" s="555" customFormat="1" ht="13.5" customHeight="1" x14ac:dyDescent="0.25">
      <c r="A34" s="890">
        <v>26</v>
      </c>
      <c r="B34" s="897" t="s">
        <v>36</v>
      </c>
      <c r="C34" s="563" t="s">
        <v>37</v>
      </c>
      <c r="D34" s="891">
        <v>277</v>
      </c>
      <c r="E34" s="891"/>
      <c r="F34" s="564"/>
      <c r="G34" s="564">
        <f t="shared" si="4"/>
        <v>0</v>
      </c>
      <c r="H34" s="557"/>
      <c r="I34" s="557"/>
      <c r="J34" s="557"/>
      <c r="K34" s="892">
        <f t="shared" si="2"/>
        <v>277</v>
      </c>
      <c r="L34" s="565">
        <v>0</v>
      </c>
      <c r="M34" s="565">
        <v>0</v>
      </c>
      <c r="N34" s="565">
        <v>0</v>
      </c>
      <c r="O34" s="565">
        <v>0</v>
      </c>
      <c r="P34" s="557">
        <f t="shared" si="3"/>
        <v>0</v>
      </c>
      <c r="Q34" s="893"/>
      <c r="R34" s="891"/>
      <c r="S34" s="891"/>
      <c r="T34" s="891"/>
      <c r="U34" s="891"/>
      <c r="V34" s="891"/>
      <c r="W34" s="891"/>
      <c r="X34" s="894"/>
      <c r="Y34" s="896"/>
    </row>
    <row r="35" spans="1:25" s="555" customFormat="1" ht="13.5" customHeight="1" x14ac:dyDescent="0.25">
      <c r="A35" s="890">
        <v>27</v>
      </c>
      <c r="B35" s="897" t="s">
        <v>149</v>
      </c>
      <c r="C35" s="568" t="s">
        <v>150</v>
      </c>
      <c r="D35" s="891">
        <v>5967</v>
      </c>
      <c r="E35" s="891">
        <v>61</v>
      </c>
      <c r="F35" s="564">
        <v>857</v>
      </c>
      <c r="G35" s="564">
        <f t="shared" si="4"/>
        <v>1220</v>
      </c>
      <c r="H35" s="557">
        <f>910+105</f>
        <v>1015</v>
      </c>
      <c r="I35" s="557">
        <v>10</v>
      </c>
      <c r="J35" s="557">
        <f>170+25</f>
        <v>195</v>
      </c>
      <c r="K35" s="892">
        <f t="shared" si="2"/>
        <v>8105</v>
      </c>
      <c r="L35" s="565">
        <v>228</v>
      </c>
      <c r="M35" s="565">
        <v>1017</v>
      </c>
      <c r="N35" s="565">
        <v>1751</v>
      </c>
      <c r="O35" s="565">
        <v>1185</v>
      </c>
      <c r="P35" s="557">
        <f t="shared" si="3"/>
        <v>4181</v>
      </c>
      <c r="Q35" s="893"/>
      <c r="R35" s="891"/>
      <c r="S35" s="891"/>
      <c r="T35" s="891"/>
      <c r="U35" s="891"/>
      <c r="V35" s="891"/>
      <c r="W35" s="891"/>
      <c r="X35" s="894"/>
      <c r="Y35" s="896"/>
    </row>
    <row r="36" spans="1:25" s="555" customFormat="1" ht="13.5" customHeight="1" x14ac:dyDescent="0.25">
      <c r="A36" s="890">
        <v>28</v>
      </c>
      <c r="B36" s="897" t="s">
        <v>54</v>
      </c>
      <c r="C36" s="563" t="s">
        <v>222</v>
      </c>
      <c r="D36" s="891">
        <v>3657</v>
      </c>
      <c r="E36" s="891">
        <v>110</v>
      </c>
      <c r="F36" s="564">
        <v>656</v>
      </c>
      <c r="G36" s="564">
        <f t="shared" si="4"/>
        <v>624</v>
      </c>
      <c r="H36" s="557">
        <v>432</v>
      </c>
      <c r="I36" s="557">
        <v>62</v>
      </c>
      <c r="J36" s="557">
        <v>130</v>
      </c>
      <c r="K36" s="892">
        <f t="shared" si="2"/>
        <v>5047</v>
      </c>
      <c r="L36" s="565">
        <v>480</v>
      </c>
      <c r="M36" s="565">
        <v>2009</v>
      </c>
      <c r="N36" s="565">
        <v>4528</v>
      </c>
      <c r="O36" s="565">
        <v>3068</v>
      </c>
      <c r="P36" s="557">
        <f t="shared" si="3"/>
        <v>10085</v>
      </c>
      <c r="Q36" s="893"/>
      <c r="R36" s="891"/>
      <c r="S36" s="891"/>
      <c r="T36" s="891"/>
      <c r="U36" s="891"/>
      <c r="V36" s="891"/>
      <c r="W36" s="891"/>
      <c r="X36" s="894"/>
      <c r="Y36" s="896"/>
    </row>
    <row r="37" spans="1:25" s="555" customFormat="1" ht="13.5" customHeight="1" x14ac:dyDescent="0.25">
      <c r="A37" s="890">
        <v>29</v>
      </c>
      <c r="B37" s="897" t="s">
        <v>48</v>
      </c>
      <c r="C37" s="563" t="s">
        <v>223</v>
      </c>
      <c r="D37" s="891">
        <v>2965</v>
      </c>
      <c r="E37" s="891"/>
      <c r="F37" s="564">
        <v>378</v>
      </c>
      <c r="G37" s="564">
        <f t="shared" si="4"/>
        <v>849</v>
      </c>
      <c r="H37" s="557">
        <v>729</v>
      </c>
      <c r="I37" s="557">
        <v>0</v>
      </c>
      <c r="J37" s="557">
        <v>120</v>
      </c>
      <c r="K37" s="892">
        <f t="shared" si="2"/>
        <v>4192</v>
      </c>
      <c r="L37" s="565">
        <v>0</v>
      </c>
      <c r="M37" s="565">
        <v>0</v>
      </c>
      <c r="N37" s="565">
        <v>0</v>
      </c>
      <c r="O37" s="565">
        <v>0</v>
      </c>
      <c r="P37" s="557">
        <f t="shared" si="3"/>
        <v>0</v>
      </c>
      <c r="Q37" s="893"/>
      <c r="R37" s="891"/>
      <c r="S37" s="891"/>
      <c r="T37" s="891"/>
      <c r="U37" s="891"/>
      <c r="V37" s="891"/>
      <c r="W37" s="891"/>
      <c r="X37" s="894"/>
      <c r="Y37" s="896"/>
    </row>
    <row r="38" spans="1:25" s="555" customFormat="1" ht="13.5" customHeight="1" x14ac:dyDescent="0.25">
      <c r="A38" s="890">
        <v>30</v>
      </c>
      <c r="B38" s="897" t="s">
        <v>56</v>
      </c>
      <c r="C38" s="563" t="s">
        <v>306</v>
      </c>
      <c r="D38" s="891">
        <v>1736</v>
      </c>
      <c r="E38" s="891">
        <v>89</v>
      </c>
      <c r="F38" s="564">
        <v>221</v>
      </c>
      <c r="G38" s="564">
        <f t="shared" si="4"/>
        <v>547</v>
      </c>
      <c r="H38" s="557">
        <v>375</v>
      </c>
      <c r="I38" s="557">
        <v>50</v>
      </c>
      <c r="J38" s="557">
        <v>122</v>
      </c>
      <c r="K38" s="892">
        <f t="shared" si="2"/>
        <v>2593</v>
      </c>
      <c r="L38" s="565">
        <v>114</v>
      </c>
      <c r="M38" s="565">
        <v>1085</v>
      </c>
      <c r="N38" s="565">
        <v>2864</v>
      </c>
      <c r="O38" s="565">
        <v>1150</v>
      </c>
      <c r="P38" s="557">
        <f t="shared" si="3"/>
        <v>5213</v>
      </c>
      <c r="Q38" s="893"/>
      <c r="R38" s="891"/>
      <c r="S38" s="891"/>
      <c r="T38" s="891"/>
      <c r="U38" s="891"/>
      <c r="V38" s="891"/>
      <c r="W38" s="891"/>
      <c r="X38" s="894"/>
      <c r="Y38" s="896"/>
    </row>
    <row r="39" spans="1:25" s="555" customFormat="1" ht="13.5" customHeight="1" x14ac:dyDescent="0.25">
      <c r="A39" s="890">
        <v>31</v>
      </c>
      <c r="B39" s="897" t="s">
        <v>50</v>
      </c>
      <c r="C39" s="563" t="s">
        <v>219</v>
      </c>
      <c r="D39" s="891">
        <v>1900</v>
      </c>
      <c r="E39" s="891">
        <v>88</v>
      </c>
      <c r="F39" s="564">
        <v>485</v>
      </c>
      <c r="G39" s="564">
        <f t="shared" si="4"/>
        <v>0</v>
      </c>
      <c r="H39" s="557"/>
      <c r="I39" s="557"/>
      <c r="J39" s="557"/>
      <c r="K39" s="892">
        <f t="shared" si="2"/>
        <v>2473</v>
      </c>
      <c r="L39" s="565">
        <v>0</v>
      </c>
      <c r="M39" s="565">
        <v>0</v>
      </c>
      <c r="N39" s="565">
        <v>0</v>
      </c>
      <c r="O39" s="565">
        <v>0</v>
      </c>
      <c r="P39" s="557">
        <f t="shared" si="3"/>
        <v>0</v>
      </c>
      <c r="Q39" s="893"/>
      <c r="R39" s="891"/>
      <c r="S39" s="891"/>
      <c r="T39" s="891"/>
      <c r="U39" s="891"/>
      <c r="V39" s="891"/>
      <c r="W39" s="891"/>
      <c r="X39" s="894"/>
      <c r="Y39" s="896"/>
    </row>
    <row r="40" spans="1:25" s="555" customFormat="1" ht="13.5" customHeight="1" x14ac:dyDescent="0.25">
      <c r="A40" s="890">
        <v>32</v>
      </c>
      <c r="B40" s="897" t="s">
        <v>52</v>
      </c>
      <c r="C40" s="563" t="s">
        <v>220</v>
      </c>
      <c r="D40" s="891">
        <v>2205</v>
      </c>
      <c r="E40" s="891">
        <v>51</v>
      </c>
      <c r="F40" s="564">
        <v>281</v>
      </c>
      <c r="G40" s="564">
        <f t="shared" si="4"/>
        <v>316</v>
      </c>
      <c r="H40" s="557">
        <v>286</v>
      </c>
      <c r="I40" s="557">
        <v>0</v>
      </c>
      <c r="J40" s="557">
        <v>30</v>
      </c>
      <c r="K40" s="892">
        <f t="shared" si="2"/>
        <v>2853</v>
      </c>
      <c r="L40" s="565">
        <v>0</v>
      </c>
      <c r="M40" s="565">
        <v>0</v>
      </c>
      <c r="N40" s="565">
        <v>0</v>
      </c>
      <c r="O40" s="565">
        <v>0</v>
      </c>
      <c r="P40" s="557">
        <f t="shared" si="3"/>
        <v>0</v>
      </c>
      <c r="Q40" s="893"/>
      <c r="R40" s="891"/>
      <c r="S40" s="891"/>
      <c r="T40" s="891"/>
      <c r="U40" s="891"/>
      <c r="V40" s="891"/>
      <c r="W40" s="891"/>
      <c r="X40" s="894"/>
      <c r="Y40" s="896"/>
    </row>
    <row r="41" spans="1:25" s="555" customFormat="1" ht="13.5" customHeight="1" x14ac:dyDescent="0.25">
      <c r="A41" s="890">
        <v>33</v>
      </c>
      <c r="B41" s="897" t="s">
        <v>217</v>
      </c>
      <c r="C41" s="563" t="s">
        <v>218</v>
      </c>
      <c r="D41" s="891">
        <v>1565</v>
      </c>
      <c r="E41" s="891">
        <v>36</v>
      </c>
      <c r="F41" s="564">
        <v>200</v>
      </c>
      <c r="G41" s="564">
        <f t="shared" si="4"/>
        <v>0</v>
      </c>
      <c r="H41" s="557"/>
      <c r="I41" s="557"/>
      <c r="J41" s="557"/>
      <c r="K41" s="892">
        <f t="shared" si="2"/>
        <v>1801</v>
      </c>
      <c r="L41" s="565">
        <v>0</v>
      </c>
      <c r="M41" s="565">
        <v>0</v>
      </c>
      <c r="N41" s="565">
        <v>0</v>
      </c>
      <c r="O41" s="565">
        <v>0</v>
      </c>
      <c r="P41" s="557">
        <f t="shared" si="3"/>
        <v>0</v>
      </c>
      <c r="Q41" s="893"/>
      <c r="R41" s="891"/>
      <c r="S41" s="891"/>
      <c r="T41" s="891"/>
      <c r="U41" s="891"/>
      <c r="V41" s="891"/>
      <c r="W41" s="891"/>
      <c r="X41" s="894"/>
      <c r="Y41" s="896"/>
    </row>
    <row r="42" spans="1:25" s="555" customFormat="1" ht="13.5" customHeight="1" x14ac:dyDescent="0.25">
      <c r="A42" s="890">
        <v>34</v>
      </c>
      <c r="B42" s="897" t="s">
        <v>177</v>
      </c>
      <c r="C42" s="563" t="s">
        <v>178</v>
      </c>
      <c r="D42" s="891">
        <v>703</v>
      </c>
      <c r="E42" s="891">
        <v>16</v>
      </c>
      <c r="F42" s="564">
        <v>90</v>
      </c>
      <c r="G42" s="564">
        <f t="shared" si="4"/>
        <v>0</v>
      </c>
      <c r="H42" s="557"/>
      <c r="I42" s="557"/>
      <c r="J42" s="557"/>
      <c r="K42" s="892">
        <f t="shared" si="2"/>
        <v>809</v>
      </c>
      <c r="L42" s="565">
        <v>37</v>
      </c>
      <c r="M42" s="565">
        <v>209</v>
      </c>
      <c r="N42" s="565">
        <v>373</v>
      </c>
      <c r="O42" s="565">
        <v>252</v>
      </c>
      <c r="P42" s="557">
        <f t="shared" si="3"/>
        <v>871</v>
      </c>
      <c r="Q42" s="893"/>
      <c r="R42" s="891"/>
      <c r="S42" s="891"/>
      <c r="T42" s="891"/>
      <c r="U42" s="891"/>
      <c r="V42" s="891"/>
      <c r="W42" s="891"/>
      <c r="X42" s="894"/>
      <c r="Y42" s="896"/>
    </row>
    <row r="43" spans="1:25" s="555" customFormat="1" ht="13.5" customHeight="1" x14ac:dyDescent="0.25">
      <c r="A43" s="890">
        <v>35</v>
      </c>
      <c r="B43" s="897" t="s">
        <v>151</v>
      </c>
      <c r="C43" s="563" t="s">
        <v>152</v>
      </c>
      <c r="D43" s="891">
        <v>373</v>
      </c>
      <c r="E43" s="891"/>
      <c r="F43" s="564"/>
      <c r="G43" s="564">
        <f t="shared" si="4"/>
        <v>0</v>
      </c>
      <c r="H43" s="557"/>
      <c r="I43" s="557"/>
      <c r="J43" s="557"/>
      <c r="K43" s="892">
        <f t="shared" si="2"/>
        <v>373</v>
      </c>
      <c r="L43" s="565">
        <v>0</v>
      </c>
      <c r="M43" s="565">
        <v>0</v>
      </c>
      <c r="N43" s="565">
        <v>0</v>
      </c>
      <c r="O43" s="565">
        <v>0</v>
      </c>
      <c r="P43" s="557">
        <f t="shared" si="3"/>
        <v>0</v>
      </c>
      <c r="Q43" s="893"/>
      <c r="R43" s="891"/>
      <c r="S43" s="891"/>
      <c r="T43" s="891"/>
      <c r="U43" s="891"/>
      <c r="V43" s="891"/>
      <c r="W43" s="891"/>
      <c r="X43" s="894"/>
      <c r="Y43" s="896"/>
    </row>
    <row r="44" spans="1:25" s="555" customFormat="1" ht="14.25" customHeight="1" x14ac:dyDescent="0.25">
      <c r="A44" s="890">
        <v>36</v>
      </c>
      <c r="B44" s="897" t="s">
        <v>193</v>
      </c>
      <c r="C44" s="563" t="s">
        <v>194</v>
      </c>
      <c r="D44" s="891">
        <v>375</v>
      </c>
      <c r="E44" s="891"/>
      <c r="F44" s="564"/>
      <c r="G44" s="564">
        <f t="shared" si="4"/>
        <v>0</v>
      </c>
      <c r="H44" s="557"/>
      <c r="I44" s="557"/>
      <c r="J44" s="557"/>
      <c r="K44" s="892">
        <f t="shared" si="2"/>
        <v>375</v>
      </c>
      <c r="L44" s="565">
        <v>0</v>
      </c>
      <c r="M44" s="565">
        <v>0</v>
      </c>
      <c r="N44" s="565">
        <v>0</v>
      </c>
      <c r="O44" s="565">
        <v>0</v>
      </c>
      <c r="P44" s="557">
        <f t="shared" si="3"/>
        <v>0</v>
      </c>
      <c r="Q44" s="893"/>
      <c r="R44" s="891"/>
      <c r="S44" s="891"/>
      <c r="T44" s="891"/>
      <c r="U44" s="891"/>
      <c r="V44" s="891"/>
      <c r="W44" s="891"/>
      <c r="X44" s="894"/>
      <c r="Y44" s="896"/>
    </row>
    <row r="45" spans="1:25" s="555" customFormat="1" ht="13.5" customHeight="1" x14ac:dyDescent="0.25">
      <c r="A45" s="890">
        <v>37</v>
      </c>
      <c r="B45" s="897" t="s">
        <v>22</v>
      </c>
      <c r="C45" s="563" t="s">
        <v>23</v>
      </c>
      <c r="D45" s="891">
        <v>337</v>
      </c>
      <c r="E45" s="891"/>
      <c r="F45" s="564"/>
      <c r="G45" s="564">
        <f t="shared" si="4"/>
        <v>0</v>
      </c>
      <c r="H45" s="557"/>
      <c r="I45" s="557"/>
      <c r="J45" s="557"/>
      <c r="K45" s="892">
        <f t="shared" si="2"/>
        <v>337</v>
      </c>
      <c r="L45" s="565">
        <v>0</v>
      </c>
      <c r="M45" s="565">
        <v>0</v>
      </c>
      <c r="N45" s="565">
        <v>0</v>
      </c>
      <c r="O45" s="565">
        <v>0</v>
      </c>
      <c r="P45" s="557">
        <f t="shared" si="3"/>
        <v>0</v>
      </c>
      <c r="Q45" s="893"/>
      <c r="R45" s="891"/>
      <c r="S45" s="891"/>
      <c r="T45" s="891"/>
      <c r="U45" s="891"/>
      <c r="V45" s="891"/>
      <c r="W45" s="891"/>
      <c r="X45" s="894"/>
      <c r="Y45" s="896"/>
    </row>
    <row r="46" spans="1:25" s="555" customFormat="1" ht="13.5" customHeight="1" x14ac:dyDescent="0.25">
      <c r="A46" s="890">
        <v>38</v>
      </c>
      <c r="B46" s="897" t="s">
        <v>24</v>
      </c>
      <c r="C46" s="563" t="s">
        <v>25</v>
      </c>
      <c r="D46" s="891">
        <v>265</v>
      </c>
      <c r="E46" s="891"/>
      <c r="F46" s="564"/>
      <c r="G46" s="564">
        <f t="shared" si="4"/>
        <v>0</v>
      </c>
      <c r="H46" s="557"/>
      <c r="I46" s="557"/>
      <c r="J46" s="557"/>
      <c r="K46" s="892">
        <f t="shared" si="2"/>
        <v>265</v>
      </c>
      <c r="L46" s="565">
        <v>0</v>
      </c>
      <c r="M46" s="565">
        <v>0</v>
      </c>
      <c r="N46" s="565">
        <v>0</v>
      </c>
      <c r="O46" s="565">
        <v>0</v>
      </c>
      <c r="P46" s="557">
        <f t="shared" si="3"/>
        <v>0</v>
      </c>
      <c r="Q46" s="893"/>
      <c r="R46" s="891"/>
      <c r="S46" s="891"/>
      <c r="T46" s="891"/>
      <c r="U46" s="891"/>
      <c r="V46" s="891"/>
      <c r="W46" s="891"/>
      <c r="X46" s="894"/>
      <c r="Y46" s="896"/>
    </row>
    <row r="47" spans="1:25" s="555" customFormat="1" ht="13.5" customHeight="1" x14ac:dyDescent="0.25">
      <c r="A47" s="890">
        <v>39</v>
      </c>
      <c r="B47" s="897" t="s">
        <v>26</v>
      </c>
      <c r="C47" s="563" t="s">
        <v>27</v>
      </c>
      <c r="D47" s="891">
        <v>482</v>
      </c>
      <c r="E47" s="891"/>
      <c r="F47" s="564"/>
      <c r="G47" s="564">
        <f t="shared" si="4"/>
        <v>0</v>
      </c>
      <c r="H47" s="557"/>
      <c r="I47" s="557"/>
      <c r="J47" s="557"/>
      <c r="K47" s="892">
        <f t="shared" si="2"/>
        <v>482</v>
      </c>
      <c r="L47" s="565">
        <v>0</v>
      </c>
      <c r="M47" s="565">
        <v>0</v>
      </c>
      <c r="N47" s="565">
        <v>0</v>
      </c>
      <c r="O47" s="565">
        <v>0</v>
      </c>
      <c r="P47" s="557">
        <f t="shared" si="3"/>
        <v>0</v>
      </c>
      <c r="Q47" s="893"/>
      <c r="R47" s="891"/>
      <c r="S47" s="891"/>
      <c r="T47" s="891"/>
      <c r="U47" s="891"/>
      <c r="V47" s="891"/>
      <c r="W47" s="891"/>
      <c r="X47" s="894"/>
      <c r="Y47" s="896"/>
    </row>
    <row r="48" spans="1:25" s="555" customFormat="1" ht="13.5" customHeight="1" x14ac:dyDescent="0.25">
      <c r="A48" s="890">
        <v>40</v>
      </c>
      <c r="B48" s="897" t="s">
        <v>28</v>
      </c>
      <c r="C48" s="563" t="s">
        <v>29</v>
      </c>
      <c r="D48" s="891">
        <v>292</v>
      </c>
      <c r="E48" s="891"/>
      <c r="F48" s="564"/>
      <c r="G48" s="564">
        <f t="shared" si="4"/>
        <v>0</v>
      </c>
      <c r="H48" s="557"/>
      <c r="I48" s="557"/>
      <c r="J48" s="557"/>
      <c r="K48" s="892">
        <f t="shared" si="2"/>
        <v>292</v>
      </c>
      <c r="L48" s="565">
        <v>0</v>
      </c>
      <c r="M48" s="565">
        <v>0</v>
      </c>
      <c r="N48" s="565">
        <v>0</v>
      </c>
      <c r="O48" s="565">
        <v>0</v>
      </c>
      <c r="P48" s="557">
        <f t="shared" si="3"/>
        <v>0</v>
      </c>
      <c r="Q48" s="893"/>
      <c r="R48" s="891"/>
      <c r="S48" s="891"/>
      <c r="T48" s="891"/>
      <c r="U48" s="891"/>
      <c r="V48" s="891"/>
      <c r="W48" s="891"/>
      <c r="X48" s="894"/>
      <c r="Y48" s="896"/>
    </row>
    <row r="49" spans="1:25" s="555" customFormat="1" ht="13.5" customHeight="1" x14ac:dyDescent="0.25">
      <c r="A49" s="890">
        <v>41</v>
      </c>
      <c r="B49" s="897" t="s">
        <v>20</v>
      </c>
      <c r="C49" s="563" t="s">
        <v>21</v>
      </c>
      <c r="D49" s="891">
        <v>1113</v>
      </c>
      <c r="E49" s="891">
        <v>26</v>
      </c>
      <c r="F49" s="564">
        <v>142</v>
      </c>
      <c r="G49" s="564">
        <f t="shared" si="4"/>
        <v>314</v>
      </c>
      <c r="H49" s="557">
        <v>289</v>
      </c>
      <c r="I49" s="557">
        <v>5</v>
      </c>
      <c r="J49" s="557">
        <v>20</v>
      </c>
      <c r="K49" s="892">
        <f t="shared" si="2"/>
        <v>1595</v>
      </c>
      <c r="L49" s="565">
        <v>0</v>
      </c>
      <c r="M49" s="565">
        <v>0</v>
      </c>
      <c r="N49" s="565">
        <v>0</v>
      </c>
      <c r="O49" s="565">
        <v>0</v>
      </c>
      <c r="P49" s="557">
        <f t="shared" si="3"/>
        <v>0</v>
      </c>
      <c r="Q49" s="893"/>
      <c r="R49" s="891"/>
      <c r="S49" s="891"/>
      <c r="T49" s="891"/>
      <c r="U49" s="891"/>
      <c r="V49" s="891"/>
      <c r="W49" s="891"/>
      <c r="X49" s="894"/>
      <c r="Y49" s="896"/>
    </row>
    <row r="50" spans="1:25" s="555" customFormat="1" ht="13.5" customHeight="1" x14ac:dyDescent="0.25">
      <c r="A50" s="890">
        <v>42</v>
      </c>
      <c r="B50" s="897" t="s">
        <v>179</v>
      </c>
      <c r="C50" s="563" t="s">
        <v>180</v>
      </c>
      <c r="D50" s="891">
        <v>247</v>
      </c>
      <c r="E50" s="891"/>
      <c r="F50" s="564">
        <v>31</v>
      </c>
      <c r="G50" s="564">
        <f t="shared" si="4"/>
        <v>0</v>
      </c>
      <c r="H50" s="557"/>
      <c r="I50" s="557"/>
      <c r="J50" s="557"/>
      <c r="K50" s="892">
        <f t="shared" si="2"/>
        <v>278</v>
      </c>
      <c r="L50" s="565">
        <v>0</v>
      </c>
      <c r="M50" s="565">
        <v>0</v>
      </c>
      <c r="N50" s="565">
        <v>0</v>
      </c>
      <c r="O50" s="565">
        <v>0</v>
      </c>
      <c r="P50" s="557">
        <f t="shared" si="3"/>
        <v>0</v>
      </c>
      <c r="Q50" s="893"/>
      <c r="R50" s="891"/>
      <c r="S50" s="891"/>
      <c r="T50" s="891"/>
      <c r="U50" s="891"/>
      <c r="V50" s="891"/>
      <c r="W50" s="891"/>
      <c r="X50" s="894"/>
      <c r="Y50" s="896"/>
    </row>
    <row r="51" spans="1:25" s="555" customFormat="1" ht="13.5" customHeight="1" x14ac:dyDescent="0.25">
      <c r="A51" s="890">
        <v>43</v>
      </c>
      <c r="B51" s="897" t="s">
        <v>139</v>
      </c>
      <c r="C51" s="563" t="s">
        <v>140</v>
      </c>
      <c r="D51" s="891">
        <v>252</v>
      </c>
      <c r="E51" s="891"/>
      <c r="F51" s="564">
        <v>32</v>
      </c>
      <c r="G51" s="564">
        <f t="shared" si="4"/>
        <v>0</v>
      </c>
      <c r="H51" s="557"/>
      <c r="I51" s="557"/>
      <c r="J51" s="557"/>
      <c r="K51" s="892">
        <f t="shared" si="2"/>
        <v>284</v>
      </c>
      <c r="L51" s="565">
        <v>0</v>
      </c>
      <c r="M51" s="565">
        <v>0</v>
      </c>
      <c r="N51" s="565">
        <v>0</v>
      </c>
      <c r="O51" s="565">
        <v>0</v>
      </c>
      <c r="P51" s="557">
        <f t="shared" si="3"/>
        <v>0</v>
      </c>
      <c r="Q51" s="893"/>
      <c r="R51" s="891"/>
      <c r="S51" s="891"/>
      <c r="T51" s="891"/>
      <c r="U51" s="891"/>
      <c r="V51" s="891"/>
      <c r="W51" s="891"/>
      <c r="X51" s="894"/>
      <c r="Y51" s="896"/>
    </row>
    <row r="52" spans="1:25" s="555" customFormat="1" ht="13.5" customHeight="1" x14ac:dyDescent="0.25">
      <c r="A52" s="890">
        <v>44</v>
      </c>
      <c r="B52" s="897" t="s">
        <v>242</v>
      </c>
      <c r="C52" s="563" t="s">
        <v>243</v>
      </c>
      <c r="D52" s="891">
        <v>1072</v>
      </c>
      <c r="E52" s="891">
        <v>0</v>
      </c>
      <c r="F52" s="564"/>
      <c r="G52" s="564">
        <f t="shared" si="4"/>
        <v>0</v>
      </c>
      <c r="H52" s="557"/>
      <c r="I52" s="557"/>
      <c r="J52" s="557"/>
      <c r="K52" s="892">
        <f t="shared" si="2"/>
        <v>1072</v>
      </c>
      <c r="L52" s="565">
        <v>0</v>
      </c>
      <c r="M52" s="565">
        <v>0</v>
      </c>
      <c r="N52" s="565">
        <v>0</v>
      </c>
      <c r="O52" s="565">
        <v>0</v>
      </c>
      <c r="P52" s="557">
        <f t="shared" si="3"/>
        <v>0</v>
      </c>
      <c r="Q52" s="893"/>
      <c r="R52" s="891"/>
      <c r="S52" s="891"/>
      <c r="T52" s="891"/>
      <c r="U52" s="891"/>
      <c r="V52" s="891"/>
      <c r="W52" s="891"/>
      <c r="X52" s="894"/>
      <c r="Y52" s="896"/>
    </row>
    <row r="53" spans="1:25" s="555" customFormat="1" ht="13.5" customHeight="1" x14ac:dyDescent="0.25">
      <c r="A53" s="890">
        <v>45</v>
      </c>
      <c r="B53" s="897" t="s">
        <v>159</v>
      </c>
      <c r="C53" s="563" t="s">
        <v>160</v>
      </c>
      <c r="D53" s="891">
        <v>453</v>
      </c>
      <c r="E53" s="891"/>
      <c r="F53" s="564">
        <v>58</v>
      </c>
      <c r="G53" s="564">
        <f t="shared" si="4"/>
        <v>0</v>
      </c>
      <c r="H53" s="557"/>
      <c r="I53" s="557"/>
      <c r="J53" s="557"/>
      <c r="K53" s="892">
        <f t="shared" si="2"/>
        <v>511</v>
      </c>
      <c r="L53" s="565">
        <v>0</v>
      </c>
      <c r="M53" s="565">
        <v>0</v>
      </c>
      <c r="N53" s="565">
        <v>0</v>
      </c>
      <c r="O53" s="565">
        <v>0</v>
      </c>
      <c r="P53" s="557">
        <f t="shared" si="3"/>
        <v>0</v>
      </c>
      <c r="Q53" s="893"/>
      <c r="R53" s="891"/>
      <c r="S53" s="891"/>
      <c r="T53" s="891"/>
      <c r="U53" s="891"/>
      <c r="V53" s="891"/>
      <c r="W53" s="891"/>
      <c r="X53" s="894"/>
      <c r="Y53" s="896"/>
    </row>
    <row r="54" spans="1:25" s="555" customFormat="1" ht="13.5" customHeight="1" x14ac:dyDescent="0.25">
      <c r="A54" s="890">
        <v>46</v>
      </c>
      <c r="B54" s="897" t="s">
        <v>58</v>
      </c>
      <c r="C54" s="563" t="s">
        <v>59</v>
      </c>
      <c r="D54" s="891">
        <v>1623</v>
      </c>
      <c r="E54" s="891">
        <v>38</v>
      </c>
      <c r="F54" s="564">
        <v>207</v>
      </c>
      <c r="G54" s="564">
        <f t="shared" si="4"/>
        <v>0</v>
      </c>
      <c r="H54" s="557"/>
      <c r="I54" s="557"/>
      <c r="J54" s="557"/>
      <c r="K54" s="892">
        <f t="shared" si="2"/>
        <v>1868</v>
      </c>
      <c r="L54" s="565">
        <v>23</v>
      </c>
      <c r="M54" s="565">
        <v>175</v>
      </c>
      <c r="N54" s="565">
        <v>460</v>
      </c>
      <c r="O54" s="565">
        <v>312</v>
      </c>
      <c r="P54" s="557">
        <f t="shared" si="3"/>
        <v>970</v>
      </c>
      <c r="Q54" s="893"/>
      <c r="R54" s="891"/>
      <c r="S54" s="891"/>
      <c r="T54" s="891"/>
      <c r="U54" s="891"/>
      <c r="V54" s="891"/>
      <c r="W54" s="891"/>
      <c r="X54" s="894"/>
      <c r="Y54" s="896"/>
    </row>
    <row r="55" spans="1:25" s="555" customFormat="1" ht="13.5" customHeight="1" x14ac:dyDescent="0.25">
      <c r="A55" s="890">
        <v>47</v>
      </c>
      <c r="B55" s="897" t="s">
        <v>119</v>
      </c>
      <c r="C55" s="563" t="s">
        <v>120</v>
      </c>
      <c r="D55" s="891">
        <v>460</v>
      </c>
      <c r="E55" s="891"/>
      <c r="F55" s="564"/>
      <c r="G55" s="564">
        <f t="shared" si="4"/>
        <v>0</v>
      </c>
      <c r="H55" s="557"/>
      <c r="I55" s="557"/>
      <c r="J55" s="557"/>
      <c r="K55" s="892">
        <f t="shared" si="2"/>
        <v>460</v>
      </c>
      <c r="L55" s="565">
        <v>0</v>
      </c>
      <c r="M55" s="565">
        <v>0</v>
      </c>
      <c r="N55" s="565">
        <v>0</v>
      </c>
      <c r="O55" s="565">
        <v>0</v>
      </c>
      <c r="P55" s="557">
        <f t="shared" si="3"/>
        <v>0</v>
      </c>
      <c r="Q55" s="893"/>
      <c r="R55" s="891"/>
      <c r="S55" s="891"/>
      <c r="T55" s="891"/>
      <c r="U55" s="891"/>
      <c r="V55" s="891"/>
      <c r="W55" s="891"/>
      <c r="X55" s="894"/>
      <c r="Y55" s="896"/>
    </row>
    <row r="56" spans="1:25" s="555" customFormat="1" ht="13.5" customHeight="1" x14ac:dyDescent="0.25">
      <c r="A56" s="890">
        <v>48</v>
      </c>
      <c r="B56" s="897" t="s">
        <v>121</v>
      </c>
      <c r="C56" s="563" t="s">
        <v>122</v>
      </c>
      <c r="D56" s="891">
        <v>411</v>
      </c>
      <c r="E56" s="891"/>
      <c r="F56" s="564">
        <v>52</v>
      </c>
      <c r="G56" s="564">
        <f t="shared" si="4"/>
        <v>0</v>
      </c>
      <c r="H56" s="557"/>
      <c r="I56" s="557"/>
      <c r="J56" s="557"/>
      <c r="K56" s="892">
        <f t="shared" si="2"/>
        <v>463</v>
      </c>
      <c r="L56" s="565">
        <v>0</v>
      </c>
      <c r="M56" s="565">
        <v>0</v>
      </c>
      <c r="N56" s="565">
        <v>0</v>
      </c>
      <c r="O56" s="565">
        <v>0</v>
      </c>
      <c r="P56" s="557">
        <f t="shared" si="3"/>
        <v>0</v>
      </c>
      <c r="Q56" s="893"/>
      <c r="R56" s="891"/>
      <c r="S56" s="891"/>
      <c r="T56" s="891"/>
      <c r="U56" s="891"/>
      <c r="V56" s="891"/>
      <c r="W56" s="891"/>
      <c r="X56" s="894"/>
      <c r="Y56" s="896"/>
    </row>
    <row r="57" spans="1:25" s="555" customFormat="1" ht="13.5" customHeight="1" x14ac:dyDescent="0.25">
      <c r="A57" s="890">
        <v>49</v>
      </c>
      <c r="B57" s="897" t="s">
        <v>244</v>
      </c>
      <c r="C57" s="563" t="s">
        <v>245</v>
      </c>
      <c r="D57" s="891">
        <v>862</v>
      </c>
      <c r="E57" s="891"/>
      <c r="F57" s="564">
        <v>110</v>
      </c>
      <c r="G57" s="564">
        <f t="shared" si="4"/>
        <v>0</v>
      </c>
      <c r="H57" s="557"/>
      <c r="I57" s="557"/>
      <c r="J57" s="557"/>
      <c r="K57" s="892">
        <f t="shared" si="2"/>
        <v>972</v>
      </c>
      <c r="L57" s="565">
        <v>0</v>
      </c>
      <c r="M57" s="565">
        <v>0</v>
      </c>
      <c r="N57" s="565">
        <v>0</v>
      </c>
      <c r="O57" s="565">
        <v>0</v>
      </c>
      <c r="P57" s="557">
        <f t="shared" si="3"/>
        <v>0</v>
      </c>
      <c r="Q57" s="893"/>
      <c r="R57" s="891"/>
      <c r="S57" s="891"/>
      <c r="T57" s="891"/>
      <c r="U57" s="891"/>
      <c r="V57" s="891"/>
      <c r="W57" s="891"/>
      <c r="X57" s="894"/>
      <c r="Y57" s="896"/>
    </row>
    <row r="58" spans="1:25" s="555" customFormat="1" ht="13.5" customHeight="1" x14ac:dyDescent="0.25">
      <c r="A58" s="890">
        <v>50</v>
      </c>
      <c r="B58" s="897" t="s">
        <v>60</v>
      </c>
      <c r="C58" s="563" t="s">
        <v>305</v>
      </c>
      <c r="D58" s="891">
        <v>1591</v>
      </c>
      <c r="E58" s="891">
        <v>67</v>
      </c>
      <c r="F58" s="564">
        <v>365</v>
      </c>
      <c r="G58" s="564">
        <f t="shared" si="4"/>
        <v>0</v>
      </c>
      <c r="H58" s="557"/>
      <c r="I58" s="557"/>
      <c r="J58" s="557"/>
      <c r="K58" s="892">
        <f t="shared" si="2"/>
        <v>2023</v>
      </c>
      <c r="L58" s="565">
        <v>0</v>
      </c>
      <c r="M58" s="565">
        <v>0</v>
      </c>
      <c r="N58" s="565">
        <v>0</v>
      </c>
      <c r="O58" s="565">
        <v>0</v>
      </c>
      <c r="P58" s="557">
        <f t="shared" si="3"/>
        <v>0</v>
      </c>
      <c r="Q58" s="893"/>
      <c r="R58" s="891"/>
      <c r="S58" s="891"/>
      <c r="T58" s="891"/>
      <c r="U58" s="891"/>
      <c r="V58" s="891"/>
      <c r="W58" s="891"/>
      <c r="X58" s="894"/>
      <c r="Y58" s="896"/>
    </row>
    <row r="59" spans="1:25" s="555" customFormat="1" ht="13.5" customHeight="1" x14ac:dyDescent="0.25">
      <c r="A59" s="890">
        <v>51</v>
      </c>
      <c r="B59" s="897" t="s">
        <v>246</v>
      </c>
      <c r="C59" s="563" t="s">
        <v>247</v>
      </c>
      <c r="D59" s="891">
        <v>301</v>
      </c>
      <c r="E59" s="891">
        <v>9</v>
      </c>
      <c r="F59" s="564">
        <v>38</v>
      </c>
      <c r="G59" s="564">
        <f t="shared" si="4"/>
        <v>0</v>
      </c>
      <c r="H59" s="557"/>
      <c r="I59" s="557"/>
      <c r="J59" s="557"/>
      <c r="K59" s="892">
        <f t="shared" si="2"/>
        <v>348</v>
      </c>
      <c r="L59" s="565">
        <v>0</v>
      </c>
      <c r="M59" s="565">
        <v>0</v>
      </c>
      <c r="N59" s="565">
        <v>0</v>
      </c>
      <c r="O59" s="565">
        <v>0</v>
      </c>
      <c r="P59" s="557">
        <f t="shared" si="3"/>
        <v>0</v>
      </c>
      <c r="Q59" s="893"/>
      <c r="R59" s="891"/>
      <c r="S59" s="891"/>
      <c r="T59" s="891"/>
      <c r="U59" s="891"/>
      <c r="V59" s="891"/>
      <c r="W59" s="891"/>
      <c r="X59" s="894"/>
      <c r="Y59" s="896"/>
    </row>
    <row r="60" spans="1:25" s="555" customFormat="1" ht="13.5" customHeight="1" x14ac:dyDescent="0.25">
      <c r="A60" s="890">
        <v>52</v>
      </c>
      <c r="B60" s="897" t="s">
        <v>123</v>
      </c>
      <c r="C60" s="563" t="s">
        <v>124</v>
      </c>
      <c r="D60" s="891">
        <v>561</v>
      </c>
      <c r="E60" s="891"/>
      <c r="F60" s="564">
        <v>72</v>
      </c>
      <c r="G60" s="564">
        <f t="shared" si="4"/>
        <v>0</v>
      </c>
      <c r="H60" s="557"/>
      <c r="I60" s="557"/>
      <c r="J60" s="557"/>
      <c r="K60" s="892">
        <f t="shared" si="2"/>
        <v>633</v>
      </c>
      <c r="L60" s="565">
        <v>0</v>
      </c>
      <c r="M60" s="565">
        <v>0</v>
      </c>
      <c r="N60" s="565">
        <v>0</v>
      </c>
      <c r="O60" s="565">
        <v>0</v>
      </c>
      <c r="P60" s="557">
        <f t="shared" si="3"/>
        <v>0</v>
      </c>
      <c r="Q60" s="893"/>
      <c r="R60" s="891"/>
      <c r="S60" s="891"/>
      <c r="T60" s="891"/>
      <c r="U60" s="891"/>
      <c r="V60" s="891"/>
      <c r="W60" s="891"/>
      <c r="X60" s="894"/>
      <c r="Y60" s="896"/>
    </row>
    <row r="61" spans="1:25" s="555" customFormat="1" ht="13.5" customHeight="1" x14ac:dyDescent="0.25">
      <c r="A61" s="890">
        <v>53</v>
      </c>
      <c r="B61" s="897" t="s">
        <v>161</v>
      </c>
      <c r="C61" s="563" t="s">
        <v>162</v>
      </c>
      <c r="D61" s="891">
        <v>597</v>
      </c>
      <c r="E61" s="891">
        <v>14</v>
      </c>
      <c r="F61" s="564">
        <v>76</v>
      </c>
      <c r="G61" s="564">
        <f t="shared" si="4"/>
        <v>0</v>
      </c>
      <c r="H61" s="557"/>
      <c r="I61" s="557"/>
      <c r="J61" s="557"/>
      <c r="K61" s="892">
        <f t="shared" si="2"/>
        <v>687</v>
      </c>
      <c r="L61" s="565">
        <v>0</v>
      </c>
      <c r="M61" s="565">
        <v>0</v>
      </c>
      <c r="N61" s="565">
        <v>0</v>
      </c>
      <c r="O61" s="565">
        <v>0</v>
      </c>
      <c r="P61" s="557">
        <f t="shared" si="3"/>
        <v>0</v>
      </c>
      <c r="Q61" s="893"/>
      <c r="R61" s="891"/>
      <c r="S61" s="891"/>
      <c r="T61" s="891"/>
      <c r="U61" s="891"/>
      <c r="V61" s="891"/>
      <c r="W61" s="891"/>
      <c r="X61" s="894"/>
      <c r="Y61" s="896"/>
    </row>
    <row r="62" spans="1:25" s="555" customFormat="1" ht="13.5" customHeight="1" x14ac:dyDescent="0.25">
      <c r="A62" s="890">
        <v>54</v>
      </c>
      <c r="B62" s="897" t="s">
        <v>248</v>
      </c>
      <c r="C62" s="563" t="s">
        <v>249</v>
      </c>
      <c r="D62" s="891">
        <v>475</v>
      </c>
      <c r="E62" s="891"/>
      <c r="F62" s="564">
        <v>61</v>
      </c>
      <c r="G62" s="564">
        <f t="shared" si="4"/>
        <v>0</v>
      </c>
      <c r="H62" s="557"/>
      <c r="I62" s="557"/>
      <c r="J62" s="557"/>
      <c r="K62" s="892">
        <f t="shared" si="2"/>
        <v>536</v>
      </c>
      <c r="L62" s="565">
        <v>0</v>
      </c>
      <c r="M62" s="565">
        <v>0</v>
      </c>
      <c r="N62" s="565">
        <v>0</v>
      </c>
      <c r="O62" s="565">
        <v>0</v>
      </c>
      <c r="P62" s="557">
        <f t="shared" si="3"/>
        <v>0</v>
      </c>
      <c r="Q62" s="893"/>
      <c r="R62" s="891"/>
      <c r="S62" s="891"/>
      <c r="T62" s="891"/>
      <c r="U62" s="891"/>
      <c r="V62" s="891"/>
      <c r="W62" s="891"/>
      <c r="X62" s="894"/>
      <c r="Y62" s="896"/>
    </row>
    <row r="63" spans="1:25" s="555" customFormat="1" ht="13.5" customHeight="1" x14ac:dyDescent="0.25">
      <c r="A63" s="890">
        <v>55</v>
      </c>
      <c r="B63" s="897" t="s">
        <v>250</v>
      </c>
      <c r="C63" s="563" t="s">
        <v>251</v>
      </c>
      <c r="D63" s="891">
        <v>446</v>
      </c>
      <c r="E63" s="891">
        <v>10</v>
      </c>
      <c r="F63" s="564">
        <v>57</v>
      </c>
      <c r="G63" s="564">
        <f t="shared" si="4"/>
        <v>0</v>
      </c>
      <c r="H63" s="557"/>
      <c r="I63" s="557"/>
      <c r="J63" s="557"/>
      <c r="K63" s="892">
        <f t="shared" si="2"/>
        <v>513</v>
      </c>
      <c r="L63" s="565">
        <v>0</v>
      </c>
      <c r="M63" s="565">
        <v>0</v>
      </c>
      <c r="N63" s="565">
        <v>0</v>
      </c>
      <c r="O63" s="565">
        <v>0</v>
      </c>
      <c r="P63" s="557">
        <f t="shared" si="3"/>
        <v>0</v>
      </c>
      <c r="Q63" s="893"/>
      <c r="R63" s="891"/>
      <c r="S63" s="891"/>
      <c r="T63" s="891"/>
      <c r="U63" s="891"/>
      <c r="V63" s="891"/>
      <c r="W63" s="891"/>
      <c r="X63" s="894"/>
      <c r="Y63" s="896"/>
    </row>
    <row r="64" spans="1:25" s="555" customFormat="1" ht="13.5" customHeight="1" x14ac:dyDescent="0.25">
      <c r="A64" s="890">
        <v>56</v>
      </c>
      <c r="B64" s="897" t="s">
        <v>82</v>
      </c>
      <c r="C64" s="563" t="s">
        <v>83</v>
      </c>
      <c r="D64" s="891">
        <v>1555</v>
      </c>
      <c r="E64" s="891">
        <v>36</v>
      </c>
      <c r="F64" s="564">
        <v>198</v>
      </c>
      <c r="G64" s="564">
        <f t="shared" si="4"/>
        <v>0</v>
      </c>
      <c r="H64" s="557"/>
      <c r="I64" s="557"/>
      <c r="J64" s="557"/>
      <c r="K64" s="892">
        <f t="shared" si="2"/>
        <v>1789</v>
      </c>
      <c r="L64" s="565">
        <v>0</v>
      </c>
      <c r="M64" s="565">
        <v>0</v>
      </c>
      <c r="N64" s="565">
        <v>0</v>
      </c>
      <c r="O64" s="565">
        <v>0</v>
      </c>
      <c r="P64" s="557">
        <f t="shared" si="3"/>
        <v>0</v>
      </c>
      <c r="Q64" s="893"/>
      <c r="R64" s="891"/>
      <c r="S64" s="891"/>
      <c r="T64" s="891"/>
      <c r="U64" s="891"/>
      <c r="V64" s="891"/>
      <c r="W64" s="891"/>
      <c r="X64" s="894"/>
      <c r="Y64" s="896"/>
    </row>
    <row r="65" spans="1:25" s="555" customFormat="1" ht="13.5" customHeight="1" x14ac:dyDescent="0.25">
      <c r="A65" s="890">
        <v>57</v>
      </c>
      <c r="B65" s="897" t="s">
        <v>32</v>
      </c>
      <c r="C65" s="563" t="s">
        <v>33</v>
      </c>
      <c r="D65" s="891">
        <v>535</v>
      </c>
      <c r="E65" s="891">
        <v>20</v>
      </c>
      <c r="F65" s="564">
        <v>68</v>
      </c>
      <c r="G65" s="564">
        <f t="shared" si="4"/>
        <v>289</v>
      </c>
      <c r="H65" s="557">
        <v>220</v>
      </c>
      <c r="I65" s="557">
        <v>28</v>
      </c>
      <c r="J65" s="557">
        <v>41</v>
      </c>
      <c r="K65" s="892">
        <f t="shared" si="2"/>
        <v>912</v>
      </c>
      <c r="L65" s="565">
        <v>0</v>
      </c>
      <c r="M65" s="565">
        <v>0</v>
      </c>
      <c r="N65" s="565">
        <v>0</v>
      </c>
      <c r="O65" s="565">
        <v>0</v>
      </c>
      <c r="P65" s="557">
        <f t="shared" si="3"/>
        <v>0</v>
      </c>
      <c r="Q65" s="893"/>
      <c r="R65" s="891"/>
      <c r="S65" s="891"/>
      <c r="T65" s="891"/>
      <c r="U65" s="891"/>
      <c r="V65" s="891"/>
      <c r="W65" s="891"/>
      <c r="X65" s="894"/>
      <c r="Y65" s="896"/>
    </row>
    <row r="66" spans="1:25" s="555" customFormat="1" ht="13.5" customHeight="1" x14ac:dyDescent="0.25">
      <c r="A66" s="890">
        <v>58</v>
      </c>
      <c r="B66" s="897" t="s">
        <v>125</v>
      </c>
      <c r="C66" s="563" t="s">
        <v>126</v>
      </c>
      <c r="D66" s="891">
        <v>411</v>
      </c>
      <c r="E66" s="891"/>
      <c r="F66" s="564">
        <v>52</v>
      </c>
      <c r="G66" s="564">
        <f t="shared" si="4"/>
        <v>0</v>
      </c>
      <c r="H66" s="557"/>
      <c r="I66" s="557"/>
      <c r="J66" s="557"/>
      <c r="K66" s="892">
        <f t="shared" si="2"/>
        <v>463</v>
      </c>
      <c r="L66" s="565">
        <v>0</v>
      </c>
      <c r="M66" s="565">
        <v>0</v>
      </c>
      <c r="N66" s="565">
        <v>0</v>
      </c>
      <c r="O66" s="565">
        <v>0</v>
      </c>
      <c r="P66" s="557">
        <f t="shared" si="3"/>
        <v>0</v>
      </c>
      <c r="Q66" s="893"/>
      <c r="R66" s="891"/>
      <c r="S66" s="891"/>
      <c r="T66" s="891"/>
      <c r="U66" s="891"/>
      <c r="V66" s="891"/>
      <c r="W66" s="891"/>
      <c r="X66" s="894"/>
      <c r="Y66" s="896"/>
    </row>
    <row r="67" spans="1:25" s="555" customFormat="1" ht="13.5" customHeight="1" x14ac:dyDescent="0.25">
      <c r="A67" s="890">
        <v>59</v>
      </c>
      <c r="B67" s="897" t="s">
        <v>181</v>
      </c>
      <c r="C67" s="563" t="s">
        <v>182</v>
      </c>
      <c r="D67" s="891">
        <v>474</v>
      </c>
      <c r="E67" s="891">
        <v>11</v>
      </c>
      <c r="F67" s="564">
        <v>60</v>
      </c>
      <c r="G67" s="564">
        <f t="shared" si="4"/>
        <v>0</v>
      </c>
      <c r="H67" s="557"/>
      <c r="I67" s="557"/>
      <c r="J67" s="557"/>
      <c r="K67" s="892">
        <f t="shared" si="2"/>
        <v>545</v>
      </c>
      <c r="L67" s="565">
        <v>0</v>
      </c>
      <c r="M67" s="565">
        <v>0</v>
      </c>
      <c r="N67" s="565">
        <v>0</v>
      </c>
      <c r="O67" s="565">
        <v>0</v>
      </c>
      <c r="P67" s="557">
        <f t="shared" si="3"/>
        <v>0</v>
      </c>
      <c r="Q67" s="893"/>
      <c r="R67" s="891"/>
      <c r="S67" s="891"/>
      <c r="T67" s="891"/>
      <c r="U67" s="891"/>
      <c r="V67" s="891"/>
      <c r="W67" s="891"/>
      <c r="X67" s="894"/>
      <c r="Y67" s="896"/>
    </row>
    <row r="68" spans="1:25" s="555" customFormat="1" ht="13.5" customHeight="1" x14ac:dyDescent="0.25">
      <c r="A68" s="890">
        <v>60</v>
      </c>
      <c r="B68" s="897" t="s">
        <v>163</v>
      </c>
      <c r="C68" s="563" t="s">
        <v>164</v>
      </c>
      <c r="D68" s="891">
        <v>542</v>
      </c>
      <c r="E68" s="891">
        <v>13</v>
      </c>
      <c r="F68" s="564">
        <v>69</v>
      </c>
      <c r="G68" s="564">
        <f t="shared" si="4"/>
        <v>0</v>
      </c>
      <c r="H68" s="557"/>
      <c r="I68" s="557"/>
      <c r="J68" s="557"/>
      <c r="K68" s="892">
        <f t="shared" si="2"/>
        <v>624</v>
      </c>
      <c r="L68" s="565">
        <v>0</v>
      </c>
      <c r="M68" s="565">
        <v>0</v>
      </c>
      <c r="N68" s="565">
        <v>0</v>
      </c>
      <c r="O68" s="565">
        <v>0</v>
      </c>
      <c r="P68" s="557">
        <f t="shared" si="3"/>
        <v>0</v>
      </c>
      <c r="Q68" s="893"/>
      <c r="R68" s="891"/>
      <c r="S68" s="891"/>
      <c r="T68" s="891"/>
      <c r="U68" s="891"/>
      <c r="V68" s="891"/>
      <c r="W68" s="891"/>
      <c r="X68" s="894"/>
      <c r="Y68" s="896"/>
    </row>
    <row r="69" spans="1:25" s="555" customFormat="1" ht="13.5" customHeight="1" x14ac:dyDescent="0.25">
      <c r="A69" s="890">
        <v>61</v>
      </c>
      <c r="B69" s="897" t="s">
        <v>252</v>
      </c>
      <c r="C69" s="563" t="s">
        <v>253</v>
      </c>
      <c r="D69" s="891">
        <v>343</v>
      </c>
      <c r="E69" s="891"/>
      <c r="F69" s="564"/>
      <c r="G69" s="564">
        <f t="shared" si="4"/>
        <v>0</v>
      </c>
      <c r="H69" s="557"/>
      <c r="I69" s="557"/>
      <c r="J69" s="557"/>
      <c r="K69" s="892">
        <f t="shared" si="2"/>
        <v>343</v>
      </c>
      <c r="L69" s="565">
        <v>0</v>
      </c>
      <c r="M69" s="565">
        <v>0</v>
      </c>
      <c r="N69" s="565">
        <v>0</v>
      </c>
      <c r="O69" s="565">
        <v>0</v>
      </c>
      <c r="P69" s="557">
        <f t="shared" si="3"/>
        <v>0</v>
      </c>
      <c r="Q69" s="893"/>
      <c r="R69" s="891"/>
      <c r="S69" s="891"/>
      <c r="T69" s="891"/>
      <c r="U69" s="891"/>
      <c r="V69" s="891"/>
      <c r="W69" s="891"/>
      <c r="X69" s="894"/>
      <c r="Y69" s="896"/>
    </row>
    <row r="70" spans="1:25" s="555" customFormat="1" ht="13.5" customHeight="1" x14ac:dyDescent="0.25">
      <c r="A70" s="890">
        <v>62</v>
      </c>
      <c r="B70" s="897" t="s">
        <v>62</v>
      </c>
      <c r="C70" s="563" t="s">
        <v>200</v>
      </c>
      <c r="D70" s="891">
        <v>2081</v>
      </c>
      <c r="E70" s="891"/>
      <c r="F70" s="564">
        <v>265</v>
      </c>
      <c r="G70" s="564">
        <f t="shared" si="4"/>
        <v>0</v>
      </c>
      <c r="H70" s="557"/>
      <c r="I70" s="557"/>
      <c r="J70" s="557"/>
      <c r="K70" s="892">
        <f t="shared" si="2"/>
        <v>2346</v>
      </c>
      <c r="L70" s="565">
        <v>0</v>
      </c>
      <c r="M70" s="565">
        <v>0</v>
      </c>
      <c r="N70" s="565">
        <v>0</v>
      </c>
      <c r="O70" s="565">
        <v>0</v>
      </c>
      <c r="P70" s="557">
        <f t="shared" si="3"/>
        <v>0</v>
      </c>
      <c r="Q70" s="893"/>
      <c r="R70" s="891"/>
      <c r="S70" s="891"/>
      <c r="T70" s="891"/>
      <c r="U70" s="891"/>
      <c r="V70" s="891"/>
      <c r="W70" s="891"/>
      <c r="X70" s="894"/>
      <c r="Y70" s="896"/>
    </row>
    <row r="71" spans="1:25" s="555" customFormat="1" ht="13.5" customHeight="1" x14ac:dyDescent="0.25">
      <c r="A71" s="890">
        <v>63</v>
      </c>
      <c r="B71" s="897" t="s">
        <v>64</v>
      </c>
      <c r="C71" s="563" t="s">
        <v>201</v>
      </c>
      <c r="D71" s="891">
        <v>1274</v>
      </c>
      <c r="E71" s="891"/>
      <c r="F71" s="564"/>
      <c r="G71" s="564">
        <f t="shared" si="4"/>
        <v>0</v>
      </c>
      <c r="H71" s="557"/>
      <c r="I71" s="557"/>
      <c r="J71" s="557"/>
      <c r="K71" s="892">
        <f t="shared" si="2"/>
        <v>1274</v>
      </c>
      <c r="L71" s="565">
        <v>0</v>
      </c>
      <c r="M71" s="565">
        <v>0</v>
      </c>
      <c r="N71" s="565">
        <v>0</v>
      </c>
      <c r="O71" s="565">
        <v>0</v>
      </c>
      <c r="P71" s="557">
        <f t="shared" si="3"/>
        <v>0</v>
      </c>
      <c r="Q71" s="893"/>
      <c r="R71" s="891"/>
      <c r="S71" s="891"/>
      <c r="T71" s="891"/>
      <c r="U71" s="891"/>
      <c r="V71" s="891"/>
      <c r="W71" s="891"/>
      <c r="X71" s="894"/>
      <c r="Y71" s="896"/>
    </row>
    <row r="72" spans="1:25" s="555" customFormat="1" ht="13.5" customHeight="1" x14ac:dyDescent="0.25">
      <c r="A72" s="890">
        <v>64</v>
      </c>
      <c r="B72" s="897" t="s">
        <v>66</v>
      </c>
      <c r="C72" s="563" t="s">
        <v>202</v>
      </c>
      <c r="D72" s="891">
        <v>2814</v>
      </c>
      <c r="E72" s="891">
        <v>65</v>
      </c>
      <c r="F72" s="564">
        <v>359</v>
      </c>
      <c r="G72" s="564">
        <f t="shared" si="4"/>
        <v>0</v>
      </c>
      <c r="H72" s="557"/>
      <c r="I72" s="557"/>
      <c r="J72" s="557"/>
      <c r="K72" s="892">
        <f t="shared" si="2"/>
        <v>3238</v>
      </c>
      <c r="L72" s="565">
        <v>0</v>
      </c>
      <c r="M72" s="565">
        <v>0</v>
      </c>
      <c r="N72" s="565">
        <v>0</v>
      </c>
      <c r="O72" s="565">
        <v>0</v>
      </c>
      <c r="P72" s="557">
        <f t="shared" si="3"/>
        <v>0</v>
      </c>
      <c r="Q72" s="893"/>
      <c r="R72" s="891"/>
      <c r="S72" s="891"/>
      <c r="T72" s="891"/>
      <c r="U72" s="891"/>
      <c r="V72" s="891"/>
      <c r="W72" s="891"/>
      <c r="X72" s="894"/>
      <c r="Y72" s="896"/>
    </row>
    <row r="73" spans="1:25" s="555" customFormat="1" ht="13.5" customHeight="1" x14ac:dyDescent="0.25">
      <c r="A73" s="890">
        <v>65</v>
      </c>
      <c r="B73" s="897" t="s">
        <v>183</v>
      </c>
      <c r="C73" s="563" t="s">
        <v>184</v>
      </c>
      <c r="D73" s="891">
        <v>740</v>
      </c>
      <c r="E73" s="891"/>
      <c r="F73" s="564">
        <v>94</v>
      </c>
      <c r="G73" s="564">
        <f t="shared" si="4"/>
        <v>0</v>
      </c>
      <c r="H73" s="557"/>
      <c r="I73" s="557"/>
      <c r="J73" s="557"/>
      <c r="K73" s="892">
        <f t="shared" si="2"/>
        <v>834</v>
      </c>
      <c r="L73" s="565">
        <v>0</v>
      </c>
      <c r="M73" s="565">
        <v>0</v>
      </c>
      <c r="N73" s="565">
        <v>0</v>
      </c>
      <c r="O73" s="565">
        <v>0</v>
      </c>
      <c r="P73" s="557">
        <f t="shared" si="3"/>
        <v>0</v>
      </c>
      <c r="Q73" s="893"/>
      <c r="R73" s="891"/>
      <c r="S73" s="891"/>
      <c r="T73" s="891"/>
      <c r="U73" s="891"/>
      <c r="V73" s="891"/>
      <c r="W73" s="891"/>
      <c r="X73" s="894"/>
      <c r="Y73" s="896"/>
    </row>
    <row r="74" spans="1:25" s="555" customFormat="1" ht="13.5" customHeight="1" x14ac:dyDescent="0.25">
      <c r="A74" s="890">
        <v>66</v>
      </c>
      <c r="B74" s="897" t="s">
        <v>165</v>
      </c>
      <c r="C74" s="563" t="s">
        <v>166</v>
      </c>
      <c r="D74" s="891">
        <v>358</v>
      </c>
      <c r="E74" s="891"/>
      <c r="F74" s="564"/>
      <c r="G74" s="564">
        <f t="shared" si="4"/>
        <v>0</v>
      </c>
      <c r="H74" s="557"/>
      <c r="I74" s="557"/>
      <c r="J74" s="557"/>
      <c r="K74" s="892">
        <f t="shared" ref="K74:K88" si="5">D74+E74+F74+G74</f>
        <v>358</v>
      </c>
      <c r="L74" s="565">
        <v>0</v>
      </c>
      <c r="M74" s="565">
        <v>0</v>
      </c>
      <c r="N74" s="565">
        <v>0</v>
      </c>
      <c r="O74" s="565">
        <v>0</v>
      </c>
      <c r="P74" s="557">
        <f t="shared" ref="P74:P95" si="6">L74+M74+N74+O74</f>
        <v>0</v>
      </c>
      <c r="Q74" s="893"/>
      <c r="R74" s="891"/>
      <c r="S74" s="891"/>
      <c r="T74" s="891"/>
      <c r="U74" s="891"/>
      <c r="V74" s="891"/>
      <c r="W74" s="891"/>
      <c r="X74" s="894"/>
      <c r="Y74" s="896"/>
    </row>
    <row r="75" spans="1:25" s="555" customFormat="1" ht="13.5" customHeight="1" x14ac:dyDescent="0.25">
      <c r="A75" s="890">
        <v>67</v>
      </c>
      <c r="B75" s="897" t="s">
        <v>86</v>
      </c>
      <c r="C75" s="563" t="s">
        <v>87</v>
      </c>
      <c r="D75" s="891">
        <v>613</v>
      </c>
      <c r="E75" s="891">
        <v>92</v>
      </c>
      <c r="F75" s="564"/>
      <c r="G75" s="564">
        <f t="shared" ref="G75:G95" si="7">H75+I75+J75</f>
        <v>0</v>
      </c>
      <c r="H75" s="557"/>
      <c r="I75" s="557"/>
      <c r="J75" s="557"/>
      <c r="K75" s="892">
        <f t="shared" si="5"/>
        <v>705</v>
      </c>
      <c r="L75" s="565">
        <v>0</v>
      </c>
      <c r="M75" s="565">
        <v>0</v>
      </c>
      <c r="N75" s="565">
        <v>0</v>
      </c>
      <c r="O75" s="565">
        <v>0</v>
      </c>
      <c r="P75" s="557">
        <f t="shared" si="6"/>
        <v>0</v>
      </c>
      <c r="Q75" s="893"/>
      <c r="R75" s="891"/>
      <c r="S75" s="891"/>
      <c r="T75" s="891"/>
      <c r="U75" s="891"/>
      <c r="V75" s="891"/>
      <c r="W75" s="891"/>
      <c r="X75" s="894"/>
      <c r="Y75" s="896"/>
    </row>
    <row r="76" spans="1:25" s="555" customFormat="1" ht="13.5" customHeight="1" x14ac:dyDescent="0.25">
      <c r="A76" s="890">
        <v>68</v>
      </c>
      <c r="B76" s="897" t="s">
        <v>185</v>
      </c>
      <c r="C76" s="563" t="s">
        <v>186</v>
      </c>
      <c r="D76" s="891">
        <v>2457</v>
      </c>
      <c r="E76" s="891"/>
      <c r="F76" s="564"/>
      <c r="G76" s="564">
        <f t="shared" si="7"/>
        <v>0</v>
      </c>
      <c r="H76" s="557"/>
      <c r="I76" s="557"/>
      <c r="J76" s="557"/>
      <c r="K76" s="892">
        <f t="shared" si="5"/>
        <v>2457</v>
      </c>
      <c r="L76" s="565">
        <v>37</v>
      </c>
      <c r="M76" s="565">
        <v>281</v>
      </c>
      <c r="N76" s="565">
        <v>862</v>
      </c>
      <c r="O76" s="565">
        <v>584</v>
      </c>
      <c r="P76" s="557">
        <f t="shared" si="6"/>
        <v>1764</v>
      </c>
      <c r="Q76" s="893"/>
      <c r="R76" s="891"/>
      <c r="S76" s="891"/>
      <c r="T76" s="891"/>
      <c r="U76" s="891"/>
      <c r="V76" s="891"/>
      <c r="W76" s="891"/>
      <c r="X76" s="894"/>
      <c r="Y76" s="896"/>
    </row>
    <row r="77" spans="1:25" s="555" customFormat="1" ht="13.5" customHeight="1" x14ac:dyDescent="0.25">
      <c r="A77" s="890">
        <v>69</v>
      </c>
      <c r="B77" s="897" t="s">
        <v>84</v>
      </c>
      <c r="C77" s="563" t="s">
        <v>85</v>
      </c>
      <c r="D77" s="891">
        <v>1306</v>
      </c>
      <c r="E77" s="891">
        <v>30</v>
      </c>
      <c r="F77" s="564">
        <v>167</v>
      </c>
      <c r="G77" s="564">
        <f t="shared" si="7"/>
        <v>184</v>
      </c>
      <c r="H77" s="557">
        <v>154</v>
      </c>
      <c r="I77" s="557">
        <v>0</v>
      </c>
      <c r="J77" s="557">
        <v>30</v>
      </c>
      <c r="K77" s="892">
        <f t="shared" si="5"/>
        <v>1687</v>
      </c>
      <c r="L77" s="565">
        <v>0</v>
      </c>
      <c r="M77" s="565">
        <v>0</v>
      </c>
      <c r="N77" s="565">
        <v>0</v>
      </c>
      <c r="O77" s="565">
        <v>0</v>
      </c>
      <c r="P77" s="557">
        <f t="shared" si="6"/>
        <v>0</v>
      </c>
      <c r="Q77" s="893"/>
      <c r="R77" s="891"/>
      <c r="S77" s="891"/>
      <c r="T77" s="891"/>
      <c r="U77" s="891"/>
      <c r="V77" s="891"/>
      <c r="W77" s="891"/>
      <c r="X77" s="894"/>
      <c r="Y77" s="896"/>
    </row>
    <row r="78" spans="1:25" s="555" customFormat="1" ht="13.5" customHeight="1" x14ac:dyDescent="0.25">
      <c r="A78" s="890">
        <v>70</v>
      </c>
      <c r="B78" s="897" t="s">
        <v>167</v>
      </c>
      <c r="C78" s="563" t="s">
        <v>168</v>
      </c>
      <c r="D78" s="891">
        <v>292</v>
      </c>
      <c r="E78" s="891"/>
      <c r="F78" s="564"/>
      <c r="G78" s="564">
        <f t="shared" si="7"/>
        <v>0</v>
      </c>
      <c r="H78" s="557"/>
      <c r="I78" s="557"/>
      <c r="J78" s="557"/>
      <c r="K78" s="892">
        <f t="shared" si="5"/>
        <v>292</v>
      </c>
      <c r="L78" s="565">
        <v>0</v>
      </c>
      <c r="M78" s="565">
        <v>0</v>
      </c>
      <c r="N78" s="565">
        <v>0</v>
      </c>
      <c r="O78" s="565">
        <v>0</v>
      </c>
      <c r="P78" s="557">
        <f t="shared" si="6"/>
        <v>0</v>
      </c>
      <c r="Q78" s="893"/>
      <c r="R78" s="891"/>
      <c r="S78" s="891"/>
      <c r="T78" s="891"/>
      <c r="U78" s="891"/>
      <c r="V78" s="891"/>
      <c r="W78" s="891"/>
      <c r="X78" s="894"/>
      <c r="Y78" s="896"/>
    </row>
    <row r="79" spans="1:25" s="555" customFormat="1" ht="13.5" customHeight="1" x14ac:dyDescent="0.25">
      <c r="A79" s="890">
        <v>71</v>
      </c>
      <c r="B79" s="897" t="s">
        <v>141</v>
      </c>
      <c r="C79" s="563" t="s">
        <v>142</v>
      </c>
      <c r="D79" s="891">
        <v>1119</v>
      </c>
      <c r="E79" s="891">
        <v>44</v>
      </c>
      <c r="F79" s="564">
        <v>143</v>
      </c>
      <c r="G79" s="564">
        <f t="shared" si="7"/>
        <v>160</v>
      </c>
      <c r="H79" s="557">
        <v>155</v>
      </c>
      <c r="I79" s="557">
        <v>0</v>
      </c>
      <c r="J79" s="557">
        <v>5</v>
      </c>
      <c r="K79" s="892">
        <f t="shared" si="5"/>
        <v>1466</v>
      </c>
      <c r="L79" s="565">
        <v>0</v>
      </c>
      <c r="M79" s="565">
        <v>0</v>
      </c>
      <c r="N79" s="565">
        <v>0</v>
      </c>
      <c r="O79" s="565">
        <v>0</v>
      </c>
      <c r="P79" s="557">
        <f t="shared" si="6"/>
        <v>0</v>
      </c>
      <c r="Q79" s="893"/>
      <c r="R79" s="891"/>
      <c r="S79" s="891"/>
      <c r="T79" s="891"/>
      <c r="U79" s="891"/>
      <c r="V79" s="891"/>
      <c r="W79" s="891"/>
      <c r="X79" s="894"/>
      <c r="Y79" s="896"/>
    </row>
    <row r="80" spans="1:25" s="555" customFormat="1" ht="13.5" customHeight="1" x14ac:dyDescent="0.25">
      <c r="A80" s="890">
        <v>72</v>
      </c>
      <c r="B80" s="897" t="s">
        <v>254</v>
      </c>
      <c r="C80" s="563" t="s">
        <v>255</v>
      </c>
      <c r="D80" s="891">
        <v>525</v>
      </c>
      <c r="E80" s="891">
        <v>13</v>
      </c>
      <c r="F80" s="564">
        <v>67</v>
      </c>
      <c r="G80" s="564">
        <f t="shared" si="7"/>
        <v>0</v>
      </c>
      <c r="H80" s="557"/>
      <c r="I80" s="557"/>
      <c r="J80" s="557"/>
      <c r="K80" s="892">
        <f t="shared" si="5"/>
        <v>605</v>
      </c>
      <c r="L80" s="565">
        <v>0</v>
      </c>
      <c r="M80" s="565">
        <v>0</v>
      </c>
      <c r="N80" s="565">
        <v>0</v>
      </c>
      <c r="O80" s="565">
        <v>0</v>
      </c>
      <c r="P80" s="557">
        <f t="shared" si="6"/>
        <v>0</v>
      </c>
      <c r="Q80" s="893"/>
      <c r="R80" s="891"/>
      <c r="S80" s="891"/>
      <c r="T80" s="891"/>
      <c r="U80" s="891"/>
      <c r="V80" s="891"/>
      <c r="W80" s="891"/>
      <c r="X80" s="894"/>
      <c r="Y80" s="896"/>
    </row>
    <row r="81" spans="1:25" s="555" customFormat="1" ht="13.5" customHeight="1" x14ac:dyDescent="0.25">
      <c r="A81" s="890">
        <v>73</v>
      </c>
      <c r="B81" s="897" t="s">
        <v>256</v>
      </c>
      <c r="C81" s="563" t="s">
        <v>257</v>
      </c>
      <c r="D81" s="891">
        <v>907</v>
      </c>
      <c r="E81" s="891">
        <v>20</v>
      </c>
      <c r="F81" s="564">
        <v>116</v>
      </c>
      <c r="G81" s="564">
        <f t="shared" si="7"/>
        <v>0</v>
      </c>
      <c r="H81" s="557"/>
      <c r="I81" s="557"/>
      <c r="J81" s="557"/>
      <c r="K81" s="892">
        <f t="shared" si="5"/>
        <v>1043</v>
      </c>
      <c r="L81" s="565">
        <v>0</v>
      </c>
      <c r="M81" s="565">
        <v>0</v>
      </c>
      <c r="N81" s="565">
        <v>0</v>
      </c>
      <c r="O81" s="565">
        <v>0</v>
      </c>
      <c r="P81" s="557">
        <f t="shared" si="6"/>
        <v>0</v>
      </c>
      <c r="Q81" s="893"/>
      <c r="R81" s="891"/>
      <c r="S81" s="891"/>
      <c r="T81" s="891"/>
      <c r="U81" s="891"/>
      <c r="V81" s="891"/>
      <c r="W81" s="891"/>
      <c r="X81" s="894"/>
      <c r="Y81" s="896"/>
    </row>
    <row r="82" spans="1:25" s="555" customFormat="1" ht="13.5" customHeight="1" x14ac:dyDescent="0.25">
      <c r="A82" s="890">
        <v>74</v>
      </c>
      <c r="B82" s="897" t="s">
        <v>187</v>
      </c>
      <c r="C82" s="563" t="s">
        <v>188</v>
      </c>
      <c r="D82" s="891">
        <v>397</v>
      </c>
      <c r="E82" s="891"/>
      <c r="F82" s="564">
        <v>51</v>
      </c>
      <c r="G82" s="564">
        <f t="shared" si="7"/>
        <v>0</v>
      </c>
      <c r="H82" s="557"/>
      <c r="I82" s="557"/>
      <c r="J82" s="557"/>
      <c r="K82" s="892">
        <f t="shared" si="5"/>
        <v>448</v>
      </c>
      <c r="L82" s="565">
        <v>0</v>
      </c>
      <c r="M82" s="565">
        <v>0</v>
      </c>
      <c r="N82" s="565">
        <v>0</v>
      </c>
      <c r="O82" s="565">
        <v>0</v>
      </c>
      <c r="P82" s="557">
        <f t="shared" si="6"/>
        <v>0</v>
      </c>
      <c r="Q82" s="893"/>
      <c r="R82" s="891"/>
      <c r="S82" s="891"/>
      <c r="T82" s="891"/>
      <c r="U82" s="891"/>
      <c r="V82" s="891"/>
      <c r="W82" s="891"/>
      <c r="X82" s="894"/>
      <c r="Y82" s="896"/>
    </row>
    <row r="83" spans="1:25" s="555" customFormat="1" ht="13.5" customHeight="1" x14ac:dyDescent="0.25">
      <c r="A83" s="890">
        <v>75</v>
      </c>
      <c r="B83" s="897" t="s">
        <v>76</v>
      </c>
      <c r="C83" s="563" t="s">
        <v>77</v>
      </c>
      <c r="D83" s="891">
        <v>415</v>
      </c>
      <c r="E83" s="891"/>
      <c r="F83" s="564"/>
      <c r="G83" s="564">
        <f t="shared" si="7"/>
        <v>0</v>
      </c>
      <c r="H83" s="557"/>
      <c r="I83" s="557"/>
      <c r="J83" s="557"/>
      <c r="K83" s="892">
        <f t="shared" si="5"/>
        <v>415</v>
      </c>
      <c r="L83" s="565">
        <v>0</v>
      </c>
      <c r="M83" s="565">
        <v>0</v>
      </c>
      <c r="N83" s="565">
        <v>0</v>
      </c>
      <c r="O83" s="565">
        <v>0</v>
      </c>
      <c r="P83" s="557">
        <f t="shared" si="6"/>
        <v>0</v>
      </c>
      <c r="Q83" s="893"/>
      <c r="R83" s="891"/>
      <c r="S83" s="891"/>
      <c r="T83" s="891"/>
      <c r="U83" s="891"/>
      <c r="V83" s="891"/>
      <c r="W83" s="891"/>
      <c r="X83" s="894"/>
      <c r="Y83" s="896"/>
    </row>
    <row r="84" spans="1:25" s="555" customFormat="1" ht="13.5" customHeight="1" x14ac:dyDescent="0.25">
      <c r="A84" s="890">
        <v>76</v>
      </c>
      <c r="B84" s="897" t="s">
        <v>127</v>
      </c>
      <c r="C84" s="563" t="s">
        <v>128</v>
      </c>
      <c r="D84" s="891">
        <v>830</v>
      </c>
      <c r="E84" s="891"/>
      <c r="F84" s="564">
        <v>106</v>
      </c>
      <c r="G84" s="564">
        <f t="shared" si="7"/>
        <v>91</v>
      </c>
      <c r="H84" s="557">
        <v>79</v>
      </c>
      <c r="I84" s="557">
        <v>4</v>
      </c>
      <c r="J84" s="557">
        <v>8</v>
      </c>
      <c r="K84" s="892">
        <f t="shared" si="5"/>
        <v>1027</v>
      </c>
      <c r="L84" s="565">
        <v>0</v>
      </c>
      <c r="M84" s="565">
        <v>0</v>
      </c>
      <c r="N84" s="565">
        <v>0</v>
      </c>
      <c r="O84" s="565">
        <v>0</v>
      </c>
      <c r="P84" s="557">
        <f t="shared" si="6"/>
        <v>0</v>
      </c>
      <c r="Q84" s="893"/>
      <c r="R84" s="891"/>
      <c r="S84" s="891"/>
      <c r="T84" s="891"/>
      <c r="U84" s="891"/>
      <c r="V84" s="891"/>
      <c r="W84" s="891"/>
      <c r="X84" s="894"/>
      <c r="Y84" s="896"/>
    </row>
    <row r="85" spans="1:25" s="555" customFormat="1" ht="13.5" customHeight="1" x14ac:dyDescent="0.25">
      <c r="A85" s="890">
        <v>77</v>
      </c>
      <c r="B85" s="897" t="s">
        <v>16</v>
      </c>
      <c r="C85" s="569" t="s">
        <v>17</v>
      </c>
      <c r="D85" s="891">
        <v>0</v>
      </c>
      <c r="E85" s="891"/>
      <c r="F85" s="564"/>
      <c r="G85" s="564">
        <f t="shared" si="7"/>
        <v>0</v>
      </c>
      <c r="H85" s="557"/>
      <c r="I85" s="557"/>
      <c r="J85" s="557"/>
      <c r="K85" s="892">
        <f t="shared" si="5"/>
        <v>0</v>
      </c>
      <c r="L85" s="565">
        <v>0</v>
      </c>
      <c r="M85" s="565">
        <v>0</v>
      </c>
      <c r="N85" s="565">
        <v>0</v>
      </c>
      <c r="O85" s="565">
        <v>0</v>
      </c>
      <c r="P85" s="557">
        <f t="shared" si="6"/>
        <v>0</v>
      </c>
      <c r="Q85" s="893"/>
      <c r="R85" s="891"/>
      <c r="S85" s="891"/>
      <c r="T85" s="891"/>
      <c r="U85" s="891"/>
      <c r="V85" s="891"/>
      <c r="W85" s="891"/>
      <c r="X85" s="894"/>
      <c r="Y85" s="896"/>
    </row>
    <row r="86" spans="1:25" s="555" customFormat="1" ht="13.5" customHeight="1" x14ac:dyDescent="0.25">
      <c r="A86" s="890">
        <v>78</v>
      </c>
      <c r="B86" s="563" t="s">
        <v>34</v>
      </c>
      <c r="C86" s="899" t="s">
        <v>35</v>
      </c>
      <c r="D86" s="891">
        <v>4715</v>
      </c>
      <c r="E86" s="891"/>
      <c r="F86" s="564"/>
      <c r="G86" s="564">
        <f t="shared" si="7"/>
        <v>0</v>
      </c>
      <c r="H86" s="557"/>
      <c r="I86" s="557"/>
      <c r="J86" s="557"/>
      <c r="K86" s="892">
        <f t="shared" si="5"/>
        <v>4715</v>
      </c>
      <c r="L86" s="565">
        <v>0</v>
      </c>
      <c r="M86" s="565">
        <v>0</v>
      </c>
      <c r="N86" s="565">
        <v>0</v>
      </c>
      <c r="O86" s="565">
        <v>0</v>
      </c>
      <c r="P86" s="557">
        <f t="shared" si="6"/>
        <v>0</v>
      </c>
      <c r="Q86" s="893"/>
      <c r="R86" s="891"/>
      <c r="S86" s="891"/>
      <c r="T86" s="891"/>
      <c r="U86" s="891"/>
      <c r="V86" s="891"/>
      <c r="W86" s="891"/>
      <c r="X86" s="894"/>
      <c r="Y86" s="896"/>
    </row>
    <row r="87" spans="1:25" s="555" customFormat="1" ht="13.5" customHeight="1" x14ac:dyDescent="0.25">
      <c r="A87" s="890">
        <v>79</v>
      </c>
      <c r="B87" s="897" t="s">
        <v>296</v>
      </c>
      <c r="C87" s="563" t="s">
        <v>630</v>
      </c>
      <c r="D87" s="891">
        <v>2000</v>
      </c>
      <c r="E87" s="891">
        <v>343</v>
      </c>
      <c r="F87" s="564">
        <v>452</v>
      </c>
      <c r="G87" s="564">
        <f t="shared" si="7"/>
        <v>570</v>
      </c>
      <c r="H87" s="557">
        <v>458</v>
      </c>
      <c r="I87" s="557">
        <v>54</v>
      </c>
      <c r="J87" s="557">
        <v>58</v>
      </c>
      <c r="K87" s="892">
        <f t="shared" si="5"/>
        <v>3365</v>
      </c>
      <c r="L87" s="565">
        <v>343</v>
      </c>
      <c r="M87" s="565">
        <v>1284</v>
      </c>
      <c r="N87" s="565">
        <v>4444</v>
      </c>
      <c r="O87" s="565">
        <v>3011</v>
      </c>
      <c r="P87" s="557">
        <f t="shared" si="6"/>
        <v>9082</v>
      </c>
      <c r="Q87" s="893"/>
      <c r="R87" s="891"/>
      <c r="S87" s="891"/>
      <c r="T87" s="891"/>
      <c r="U87" s="891"/>
      <c r="V87" s="891"/>
      <c r="W87" s="891"/>
      <c r="X87" s="894"/>
      <c r="Y87" s="896"/>
    </row>
    <row r="88" spans="1:25" s="555" customFormat="1" ht="13.5" customHeight="1" x14ac:dyDescent="0.25">
      <c r="A88" s="890">
        <v>80</v>
      </c>
      <c r="B88" s="897" t="s">
        <v>68</v>
      </c>
      <c r="C88" s="563" t="s">
        <v>69</v>
      </c>
      <c r="D88" s="891">
        <v>1560</v>
      </c>
      <c r="E88" s="891"/>
      <c r="F88" s="564"/>
      <c r="G88" s="564">
        <f t="shared" si="7"/>
        <v>0</v>
      </c>
      <c r="H88" s="557"/>
      <c r="I88" s="557"/>
      <c r="J88" s="557"/>
      <c r="K88" s="892">
        <f t="shared" si="5"/>
        <v>1560</v>
      </c>
      <c r="L88" s="565">
        <v>0</v>
      </c>
      <c r="M88" s="565">
        <v>0</v>
      </c>
      <c r="N88" s="565">
        <v>0</v>
      </c>
      <c r="O88" s="565">
        <v>0</v>
      </c>
      <c r="P88" s="557">
        <f t="shared" si="6"/>
        <v>0</v>
      </c>
      <c r="Q88" s="893"/>
      <c r="R88" s="891"/>
      <c r="S88" s="891"/>
      <c r="T88" s="891"/>
      <c r="U88" s="891"/>
      <c r="V88" s="891"/>
      <c r="W88" s="891"/>
      <c r="X88" s="894"/>
      <c r="Y88" s="896"/>
    </row>
    <row r="89" spans="1:25" s="555" customFormat="1" ht="13.5" customHeight="1" x14ac:dyDescent="0.25">
      <c r="A89" s="890">
        <v>81</v>
      </c>
      <c r="B89" s="897" t="s">
        <v>303</v>
      </c>
      <c r="C89" s="570" t="s">
        <v>304</v>
      </c>
      <c r="D89" s="891"/>
      <c r="E89" s="891"/>
      <c r="F89" s="564"/>
      <c r="G89" s="564">
        <f t="shared" si="7"/>
        <v>0</v>
      </c>
      <c r="H89" s="557"/>
      <c r="I89" s="557"/>
      <c r="J89" s="557"/>
      <c r="K89" s="892">
        <v>0</v>
      </c>
      <c r="L89" s="565">
        <v>0</v>
      </c>
      <c r="M89" s="565">
        <v>0</v>
      </c>
      <c r="N89" s="565">
        <v>0</v>
      </c>
      <c r="O89" s="565">
        <v>0</v>
      </c>
      <c r="P89" s="557">
        <f t="shared" si="6"/>
        <v>0</v>
      </c>
      <c r="Q89" s="893">
        <v>270</v>
      </c>
      <c r="R89" s="891">
        <v>550</v>
      </c>
      <c r="S89" s="891">
        <v>290</v>
      </c>
      <c r="T89" s="891">
        <v>290</v>
      </c>
      <c r="U89" s="891">
        <v>450</v>
      </c>
      <c r="V89" s="891">
        <v>1100</v>
      </c>
      <c r="W89" s="891">
        <v>1394</v>
      </c>
      <c r="X89" s="894">
        <v>12</v>
      </c>
      <c r="Y89" s="896">
        <f>SUM(Q89:X89)</f>
        <v>4356</v>
      </c>
    </row>
    <row r="90" spans="1:25" s="555" customFormat="1" ht="13.5" customHeight="1" x14ac:dyDescent="0.25">
      <c r="A90" s="890">
        <v>82</v>
      </c>
      <c r="B90" s="897">
        <v>20163</v>
      </c>
      <c r="C90" s="563" t="s">
        <v>656</v>
      </c>
      <c r="D90" s="891">
        <v>0</v>
      </c>
      <c r="E90" s="891"/>
      <c r="F90" s="564">
        <v>59</v>
      </c>
      <c r="G90" s="564">
        <f t="shared" si="7"/>
        <v>0</v>
      </c>
      <c r="H90" s="557"/>
      <c r="I90" s="557"/>
      <c r="J90" s="557"/>
      <c r="K90" s="892">
        <f t="shared" ref="K90:K95" si="8">D90+E90+F90+G90</f>
        <v>59</v>
      </c>
      <c r="L90" s="565">
        <v>0</v>
      </c>
      <c r="M90" s="565">
        <v>0</v>
      </c>
      <c r="N90" s="565">
        <v>0</v>
      </c>
      <c r="O90" s="565">
        <v>0</v>
      </c>
      <c r="P90" s="557">
        <f t="shared" si="6"/>
        <v>0</v>
      </c>
      <c r="Q90" s="893"/>
      <c r="R90" s="891"/>
      <c r="S90" s="891"/>
      <c r="T90" s="891"/>
      <c r="U90" s="891"/>
      <c r="V90" s="891"/>
      <c r="W90" s="891"/>
      <c r="X90" s="894"/>
      <c r="Y90" s="896"/>
    </row>
    <row r="91" spans="1:25" s="555" customFormat="1" ht="13.5" customHeight="1" x14ac:dyDescent="0.25">
      <c r="A91" s="890">
        <v>83</v>
      </c>
      <c r="B91" s="897" t="s">
        <v>169</v>
      </c>
      <c r="C91" s="563" t="s">
        <v>170</v>
      </c>
      <c r="D91" s="891">
        <v>424</v>
      </c>
      <c r="E91" s="891"/>
      <c r="F91" s="564">
        <v>54</v>
      </c>
      <c r="G91" s="564">
        <f t="shared" si="7"/>
        <v>0</v>
      </c>
      <c r="H91" s="557"/>
      <c r="I91" s="557"/>
      <c r="J91" s="557"/>
      <c r="K91" s="892">
        <f t="shared" si="8"/>
        <v>478</v>
      </c>
      <c r="L91" s="565">
        <v>5</v>
      </c>
      <c r="M91" s="565">
        <v>38</v>
      </c>
      <c r="N91" s="565">
        <v>95</v>
      </c>
      <c r="O91" s="565">
        <v>64</v>
      </c>
      <c r="P91" s="557">
        <f t="shared" si="6"/>
        <v>202</v>
      </c>
      <c r="Q91" s="893"/>
      <c r="R91" s="891"/>
      <c r="S91" s="891"/>
      <c r="T91" s="891"/>
      <c r="U91" s="891"/>
      <c r="V91" s="891"/>
      <c r="W91" s="891"/>
      <c r="X91" s="894"/>
      <c r="Y91" s="896"/>
    </row>
    <row r="92" spans="1:25" s="555" customFormat="1" ht="13.5" customHeight="1" x14ac:dyDescent="0.25">
      <c r="A92" s="890">
        <v>84</v>
      </c>
      <c r="B92" s="897" t="s">
        <v>235</v>
      </c>
      <c r="C92" s="563" t="s">
        <v>236</v>
      </c>
      <c r="D92" s="891">
        <v>132</v>
      </c>
      <c r="E92" s="891"/>
      <c r="F92" s="564"/>
      <c r="G92" s="564">
        <f t="shared" si="7"/>
        <v>0</v>
      </c>
      <c r="H92" s="557"/>
      <c r="I92" s="557"/>
      <c r="J92" s="557"/>
      <c r="K92" s="892">
        <f t="shared" si="8"/>
        <v>132</v>
      </c>
      <c r="L92" s="565">
        <v>0</v>
      </c>
      <c r="M92" s="565">
        <v>0</v>
      </c>
      <c r="N92" s="565">
        <v>0</v>
      </c>
      <c r="O92" s="565">
        <v>0</v>
      </c>
      <c r="P92" s="557">
        <f t="shared" si="6"/>
        <v>0</v>
      </c>
      <c r="Q92" s="893"/>
      <c r="R92" s="891"/>
      <c r="S92" s="891"/>
      <c r="T92" s="891"/>
      <c r="U92" s="891"/>
      <c r="V92" s="891"/>
      <c r="W92" s="891"/>
      <c r="X92" s="894"/>
      <c r="Y92" s="896"/>
    </row>
    <row r="93" spans="1:25" s="555" customFormat="1" ht="21" customHeight="1" x14ac:dyDescent="0.25">
      <c r="A93" s="890">
        <v>85</v>
      </c>
      <c r="B93" s="900" t="s">
        <v>228</v>
      </c>
      <c r="C93" s="563" t="s">
        <v>587</v>
      </c>
      <c r="D93" s="891">
        <v>164</v>
      </c>
      <c r="E93" s="891">
        <v>7</v>
      </c>
      <c r="F93" s="564">
        <v>21</v>
      </c>
      <c r="G93" s="564">
        <f t="shared" si="7"/>
        <v>0</v>
      </c>
      <c r="H93" s="557"/>
      <c r="I93" s="557"/>
      <c r="J93" s="557"/>
      <c r="K93" s="892">
        <f t="shared" si="8"/>
        <v>192</v>
      </c>
      <c r="L93" s="565">
        <v>0</v>
      </c>
      <c r="M93" s="565">
        <v>0</v>
      </c>
      <c r="N93" s="565">
        <v>0</v>
      </c>
      <c r="O93" s="565">
        <v>0</v>
      </c>
      <c r="P93" s="557">
        <f t="shared" si="6"/>
        <v>0</v>
      </c>
      <c r="Q93" s="893"/>
      <c r="R93" s="891"/>
      <c r="S93" s="891"/>
      <c r="T93" s="891"/>
      <c r="U93" s="891"/>
      <c r="V93" s="891"/>
      <c r="W93" s="891"/>
      <c r="X93" s="894"/>
      <c r="Y93" s="896"/>
    </row>
    <row r="94" spans="1:25" s="555" customFormat="1" ht="13.5" customHeight="1" x14ac:dyDescent="0.25">
      <c r="A94" s="890">
        <v>86</v>
      </c>
      <c r="B94" s="897" t="s">
        <v>143</v>
      </c>
      <c r="C94" s="563" t="s">
        <v>144</v>
      </c>
      <c r="D94" s="891">
        <v>275</v>
      </c>
      <c r="E94" s="891"/>
      <c r="F94" s="564">
        <v>35</v>
      </c>
      <c r="G94" s="564">
        <f t="shared" si="7"/>
        <v>42</v>
      </c>
      <c r="H94" s="557">
        <v>32</v>
      </c>
      <c r="I94" s="557">
        <v>4</v>
      </c>
      <c r="J94" s="557">
        <v>6</v>
      </c>
      <c r="K94" s="892">
        <f t="shared" si="8"/>
        <v>352</v>
      </c>
      <c r="L94" s="565">
        <v>0</v>
      </c>
      <c r="M94" s="565">
        <v>0</v>
      </c>
      <c r="N94" s="565">
        <v>0</v>
      </c>
      <c r="O94" s="565">
        <v>0</v>
      </c>
      <c r="P94" s="557">
        <f t="shared" si="6"/>
        <v>0</v>
      </c>
      <c r="Q94" s="893"/>
      <c r="R94" s="891"/>
      <c r="S94" s="891"/>
      <c r="T94" s="891"/>
      <c r="U94" s="891"/>
      <c r="V94" s="891"/>
      <c r="W94" s="891"/>
      <c r="X94" s="894"/>
      <c r="Y94" s="896"/>
    </row>
    <row r="95" spans="1:25" s="555" customFormat="1" ht="13.5" customHeight="1" x14ac:dyDescent="0.25">
      <c r="A95" s="890">
        <v>87</v>
      </c>
      <c r="B95" s="897" t="s">
        <v>74</v>
      </c>
      <c r="C95" s="563" t="s">
        <v>237</v>
      </c>
      <c r="D95" s="891">
        <v>2674</v>
      </c>
      <c r="E95" s="891">
        <v>13</v>
      </c>
      <c r="F95" s="564">
        <v>116</v>
      </c>
      <c r="G95" s="564">
        <f t="shared" si="7"/>
        <v>356</v>
      </c>
      <c r="H95" s="557">
        <v>272</v>
      </c>
      <c r="I95" s="557">
        <v>34</v>
      </c>
      <c r="J95" s="557">
        <v>50</v>
      </c>
      <c r="K95" s="892">
        <f t="shared" si="8"/>
        <v>3159</v>
      </c>
      <c r="L95" s="565">
        <v>0</v>
      </c>
      <c r="M95" s="565">
        <v>0</v>
      </c>
      <c r="N95" s="565">
        <v>0</v>
      </c>
      <c r="O95" s="565">
        <v>0</v>
      </c>
      <c r="P95" s="557">
        <f t="shared" si="6"/>
        <v>0</v>
      </c>
      <c r="Q95" s="893"/>
      <c r="R95" s="891"/>
      <c r="S95" s="891"/>
      <c r="T95" s="891"/>
      <c r="U95" s="891"/>
      <c r="V95" s="891"/>
      <c r="W95" s="891"/>
      <c r="X95" s="894"/>
      <c r="Y95" s="896"/>
    </row>
    <row r="96" spans="1:25" s="555" customFormat="1" ht="13.5" customHeight="1" x14ac:dyDescent="0.25">
      <c r="A96" s="571"/>
      <c r="B96" s="571"/>
      <c r="C96" s="572"/>
      <c r="D96" s="571"/>
      <c r="E96" s="571"/>
      <c r="F96" s="573"/>
      <c r="G96" s="573"/>
      <c r="H96" s="571"/>
      <c r="I96" s="571"/>
      <c r="J96" s="571"/>
      <c r="K96" s="571"/>
      <c r="L96" s="571"/>
      <c r="M96" s="571"/>
      <c r="N96" s="571"/>
      <c r="O96" s="574"/>
      <c r="P96" s="571"/>
      <c r="Q96" s="571"/>
      <c r="R96" s="571"/>
      <c r="S96" s="571"/>
      <c r="T96" s="571"/>
      <c r="U96" s="571"/>
      <c r="V96" s="571"/>
      <c r="W96" s="571"/>
      <c r="X96" s="571"/>
      <c r="Y96" s="571"/>
    </row>
    <row r="97" spans="1:25" s="555" customFormat="1" ht="13.5" customHeight="1" x14ac:dyDescent="0.25">
      <c r="A97" s="575"/>
      <c r="B97" s="575"/>
      <c r="C97" s="552"/>
      <c r="D97" s="571"/>
      <c r="E97" s="571"/>
      <c r="F97" s="571"/>
      <c r="G97" s="571"/>
      <c r="H97" s="571"/>
      <c r="I97" s="571"/>
      <c r="J97" s="571"/>
      <c r="K97" s="571"/>
      <c r="L97" s="575"/>
      <c r="M97" s="575"/>
      <c r="N97" s="575"/>
      <c r="O97" s="575"/>
      <c r="P97" s="575"/>
      <c r="Q97" s="575"/>
      <c r="R97" s="575"/>
      <c r="S97" s="575"/>
      <c r="T97" s="575"/>
      <c r="U97" s="575"/>
      <c r="V97" s="575"/>
      <c r="W97" s="575"/>
      <c r="X97" s="575"/>
      <c r="Y97" s="575"/>
    </row>
    <row r="98" spans="1:25" s="575" customFormat="1" x14ac:dyDescent="0.25">
      <c r="C98" s="552"/>
      <c r="F98" s="576"/>
      <c r="G98" s="576"/>
    </row>
    <row r="99" spans="1:25" s="575" customFormat="1" x14ac:dyDescent="0.25">
      <c r="C99" s="552"/>
      <c r="F99" s="576"/>
      <c r="G99" s="576"/>
    </row>
    <row r="100" spans="1:25" s="575" customFormat="1" x14ac:dyDescent="0.25">
      <c r="C100" s="552"/>
      <c r="F100" s="576"/>
      <c r="G100" s="576"/>
    </row>
    <row r="101" spans="1:25" s="575" customFormat="1" x14ac:dyDescent="0.25">
      <c r="C101" s="552"/>
      <c r="F101" s="576"/>
      <c r="G101" s="576"/>
    </row>
    <row r="102" spans="1:25" s="575" customFormat="1" x14ac:dyDescent="0.25">
      <c r="C102" s="552"/>
      <c r="F102" s="576"/>
      <c r="G102" s="576"/>
    </row>
    <row r="103" spans="1:25" s="575" customFormat="1" x14ac:dyDescent="0.25">
      <c r="C103" s="552"/>
      <c r="F103" s="576"/>
      <c r="G103" s="576"/>
    </row>
    <row r="104" spans="1:25" s="575" customFormat="1" x14ac:dyDescent="0.25">
      <c r="C104" s="552"/>
      <c r="F104" s="576"/>
      <c r="G104" s="576"/>
    </row>
    <row r="105" spans="1:25" s="575" customFormat="1" x14ac:dyDescent="0.25">
      <c r="C105" s="552"/>
      <c r="F105" s="576"/>
      <c r="G105" s="576"/>
    </row>
    <row r="106" spans="1:25" s="575" customFormat="1" x14ac:dyDescent="0.25">
      <c r="C106" s="552"/>
      <c r="F106" s="576"/>
      <c r="G106" s="576"/>
    </row>
    <row r="107" spans="1:25" s="575" customFormat="1" x14ac:dyDescent="0.25">
      <c r="C107" s="552"/>
      <c r="F107" s="576"/>
      <c r="G107" s="576"/>
    </row>
    <row r="108" spans="1:25" s="575" customFormat="1" x14ac:dyDescent="0.25">
      <c r="C108" s="552"/>
      <c r="F108" s="576"/>
      <c r="G108" s="576"/>
    </row>
    <row r="109" spans="1:25" s="575" customFormat="1" x14ac:dyDescent="0.25">
      <c r="C109" s="552"/>
      <c r="F109" s="576"/>
      <c r="G109" s="576"/>
    </row>
    <row r="110" spans="1:25" s="575" customFormat="1" x14ac:dyDescent="0.25">
      <c r="C110" s="552"/>
      <c r="F110" s="576"/>
      <c r="G110" s="576"/>
    </row>
    <row r="111" spans="1:25" s="575" customFormat="1" x14ac:dyDescent="0.25">
      <c r="C111" s="552"/>
      <c r="F111" s="576"/>
      <c r="G111" s="576"/>
    </row>
    <row r="112" spans="1:25" s="575" customFormat="1" x14ac:dyDescent="0.25">
      <c r="C112" s="552"/>
      <c r="F112" s="576"/>
      <c r="G112" s="576"/>
    </row>
    <row r="113" spans="3:7" s="575" customFormat="1" x14ac:dyDescent="0.25">
      <c r="C113" s="552"/>
      <c r="F113" s="576"/>
      <c r="G113" s="576"/>
    </row>
    <row r="114" spans="3:7" s="575" customFormat="1" x14ac:dyDescent="0.25">
      <c r="C114" s="552"/>
      <c r="F114" s="576"/>
      <c r="G114" s="576"/>
    </row>
    <row r="115" spans="3:7" s="575" customFormat="1" x14ac:dyDescent="0.25">
      <c r="C115" s="552"/>
      <c r="F115" s="576"/>
      <c r="G115" s="576"/>
    </row>
    <row r="116" spans="3:7" s="575" customFormat="1" x14ac:dyDescent="0.25">
      <c r="C116" s="552"/>
      <c r="F116" s="576"/>
      <c r="G116" s="576"/>
    </row>
    <row r="117" spans="3:7" s="575" customFormat="1" x14ac:dyDescent="0.25">
      <c r="C117" s="552"/>
      <c r="F117" s="576"/>
      <c r="G117" s="576"/>
    </row>
    <row r="118" spans="3:7" s="575" customFormat="1" x14ac:dyDescent="0.25">
      <c r="C118" s="552"/>
      <c r="F118" s="576"/>
      <c r="G118" s="576"/>
    </row>
    <row r="119" spans="3:7" s="575" customFormat="1" x14ac:dyDescent="0.25">
      <c r="C119" s="552"/>
      <c r="F119" s="576"/>
      <c r="G119" s="576"/>
    </row>
    <row r="120" spans="3:7" s="575" customFormat="1" x14ac:dyDescent="0.25">
      <c r="C120" s="552"/>
      <c r="F120" s="576"/>
      <c r="G120" s="576"/>
    </row>
    <row r="121" spans="3:7" s="575" customFormat="1" x14ac:dyDescent="0.25">
      <c r="C121" s="552"/>
      <c r="F121" s="576"/>
      <c r="G121" s="576"/>
    </row>
    <row r="122" spans="3:7" s="575" customFormat="1" x14ac:dyDescent="0.25">
      <c r="C122" s="552"/>
      <c r="F122" s="576"/>
      <c r="G122" s="576"/>
    </row>
    <row r="123" spans="3:7" s="575" customFormat="1" x14ac:dyDescent="0.25">
      <c r="C123" s="552"/>
      <c r="F123" s="576"/>
      <c r="G123" s="576"/>
    </row>
    <row r="124" spans="3:7" s="575" customFormat="1" x14ac:dyDescent="0.25">
      <c r="C124" s="552"/>
      <c r="F124" s="576"/>
      <c r="G124" s="576"/>
    </row>
    <row r="125" spans="3:7" s="575" customFormat="1" x14ac:dyDescent="0.25">
      <c r="C125" s="552"/>
      <c r="F125" s="576"/>
      <c r="G125" s="576"/>
    </row>
    <row r="126" spans="3:7" s="575" customFormat="1" x14ac:dyDescent="0.25">
      <c r="C126" s="552"/>
      <c r="F126" s="576"/>
      <c r="G126" s="576"/>
    </row>
    <row r="127" spans="3:7" s="575" customFormat="1" x14ac:dyDescent="0.25">
      <c r="C127" s="552"/>
      <c r="F127" s="576"/>
      <c r="G127" s="576"/>
    </row>
    <row r="128" spans="3:7" s="575" customFormat="1" x14ac:dyDescent="0.25">
      <c r="C128" s="552"/>
      <c r="F128" s="576"/>
      <c r="G128" s="576"/>
    </row>
    <row r="129" spans="3:7" s="575" customFormat="1" x14ac:dyDescent="0.25">
      <c r="C129" s="552"/>
      <c r="F129" s="576"/>
      <c r="G129" s="576"/>
    </row>
    <row r="130" spans="3:7" s="575" customFormat="1" x14ac:dyDescent="0.25">
      <c r="C130" s="552"/>
      <c r="F130" s="576"/>
      <c r="G130" s="576"/>
    </row>
    <row r="131" spans="3:7" s="575" customFormat="1" x14ac:dyDescent="0.25">
      <c r="C131" s="552"/>
      <c r="F131" s="576"/>
      <c r="G131" s="576"/>
    </row>
    <row r="132" spans="3:7" s="575" customFormat="1" x14ac:dyDescent="0.25">
      <c r="C132" s="552"/>
      <c r="F132" s="576"/>
      <c r="G132" s="576"/>
    </row>
    <row r="133" spans="3:7" s="575" customFormat="1" x14ac:dyDescent="0.25">
      <c r="C133" s="552"/>
      <c r="F133" s="576"/>
      <c r="G133" s="576"/>
    </row>
    <row r="134" spans="3:7" s="575" customFormat="1" x14ac:dyDescent="0.25">
      <c r="C134" s="552"/>
      <c r="F134" s="576"/>
      <c r="G134" s="576"/>
    </row>
    <row r="135" spans="3:7" s="575" customFormat="1" x14ac:dyDescent="0.25">
      <c r="C135" s="552"/>
      <c r="F135" s="576"/>
      <c r="G135" s="576"/>
    </row>
    <row r="136" spans="3:7" s="575" customFormat="1" x14ac:dyDescent="0.25">
      <c r="C136" s="552"/>
      <c r="F136" s="576"/>
      <c r="G136" s="576"/>
    </row>
    <row r="137" spans="3:7" s="575" customFormat="1" x14ac:dyDescent="0.25">
      <c r="C137" s="552"/>
      <c r="F137" s="576"/>
      <c r="G137" s="576"/>
    </row>
    <row r="138" spans="3:7" s="575" customFormat="1" x14ac:dyDescent="0.25">
      <c r="C138" s="552"/>
      <c r="F138" s="576"/>
      <c r="G138" s="576"/>
    </row>
    <row r="139" spans="3:7" s="575" customFormat="1" x14ac:dyDescent="0.25">
      <c r="C139" s="552"/>
      <c r="F139" s="576"/>
      <c r="G139" s="576"/>
    </row>
    <row r="140" spans="3:7" s="575" customFormat="1" x14ac:dyDescent="0.25">
      <c r="C140" s="552"/>
      <c r="F140" s="576"/>
      <c r="G140" s="576"/>
    </row>
    <row r="141" spans="3:7" s="575" customFormat="1" x14ac:dyDescent="0.25">
      <c r="C141" s="552"/>
      <c r="F141" s="576"/>
      <c r="G141" s="576"/>
    </row>
    <row r="142" spans="3:7" s="575" customFormat="1" x14ac:dyDescent="0.25">
      <c r="C142" s="552"/>
      <c r="F142" s="576"/>
      <c r="G142" s="576"/>
    </row>
    <row r="143" spans="3:7" s="575" customFormat="1" x14ac:dyDescent="0.25">
      <c r="C143" s="552"/>
      <c r="F143" s="576"/>
      <c r="G143" s="576"/>
    </row>
    <row r="144" spans="3:7" s="575" customFormat="1" x14ac:dyDescent="0.25">
      <c r="C144" s="552"/>
      <c r="F144" s="576"/>
      <c r="G144" s="576"/>
    </row>
    <row r="145" spans="3:7" s="575" customFormat="1" x14ac:dyDescent="0.25">
      <c r="C145" s="552"/>
      <c r="F145" s="576"/>
      <c r="G145" s="576"/>
    </row>
    <row r="146" spans="3:7" s="575" customFormat="1" x14ac:dyDescent="0.25">
      <c r="C146" s="552"/>
      <c r="F146" s="576"/>
      <c r="G146" s="576"/>
    </row>
    <row r="147" spans="3:7" s="575" customFormat="1" x14ac:dyDescent="0.25">
      <c r="C147" s="552"/>
      <c r="F147" s="576"/>
      <c r="G147" s="576"/>
    </row>
    <row r="148" spans="3:7" s="575" customFormat="1" x14ac:dyDescent="0.25">
      <c r="C148" s="552"/>
      <c r="F148" s="576"/>
      <c r="G148" s="576"/>
    </row>
    <row r="149" spans="3:7" s="575" customFormat="1" x14ac:dyDescent="0.25">
      <c r="C149" s="552"/>
      <c r="F149" s="576"/>
      <c r="G149" s="576"/>
    </row>
    <row r="150" spans="3:7" s="575" customFormat="1" x14ac:dyDescent="0.25">
      <c r="C150" s="552"/>
      <c r="F150" s="576"/>
      <c r="G150" s="576"/>
    </row>
    <row r="151" spans="3:7" s="575" customFormat="1" x14ac:dyDescent="0.25">
      <c r="C151" s="552"/>
      <c r="F151" s="576"/>
      <c r="G151" s="576"/>
    </row>
    <row r="152" spans="3:7" s="575" customFormat="1" x14ac:dyDescent="0.25">
      <c r="C152" s="552"/>
      <c r="F152" s="576"/>
      <c r="G152" s="576"/>
    </row>
    <row r="153" spans="3:7" s="575" customFormat="1" x14ac:dyDescent="0.25">
      <c r="C153" s="552"/>
      <c r="F153" s="576"/>
      <c r="G153" s="576"/>
    </row>
    <row r="154" spans="3:7" s="575" customFormat="1" x14ac:dyDescent="0.25">
      <c r="C154" s="552"/>
      <c r="F154" s="576"/>
      <c r="G154" s="576"/>
    </row>
    <row r="155" spans="3:7" s="575" customFormat="1" x14ac:dyDescent="0.25">
      <c r="C155" s="552"/>
      <c r="F155" s="576"/>
      <c r="G155" s="576"/>
    </row>
    <row r="156" spans="3:7" s="575" customFormat="1" x14ac:dyDescent="0.25">
      <c r="C156" s="552"/>
      <c r="F156" s="576"/>
      <c r="G156" s="576"/>
    </row>
    <row r="157" spans="3:7" s="575" customFormat="1" x14ac:dyDescent="0.25">
      <c r="C157" s="552"/>
      <c r="F157" s="576"/>
      <c r="G157" s="576"/>
    </row>
    <row r="158" spans="3:7" s="575" customFormat="1" x14ac:dyDescent="0.25">
      <c r="C158" s="552"/>
      <c r="F158" s="576"/>
      <c r="G158" s="576"/>
    </row>
    <row r="159" spans="3:7" s="575" customFormat="1" x14ac:dyDescent="0.25">
      <c r="C159" s="552"/>
      <c r="F159" s="576"/>
      <c r="G159" s="576"/>
    </row>
    <row r="160" spans="3:7" s="575" customFormat="1" x14ac:dyDescent="0.25">
      <c r="C160" s="552"/>
      <c r="F160" s="576"/>
      <c r="G160" s="576"/>
    </row>
    <row r="161" spans="3:7" s="575" customFormat="1" x14ac:dyDescent="0.25">
      <c r="C161" s="552"/>
      <c r="F161" s="576"/>
      <c r="G161" s="576"/>
    </row>
    <row r="162" spans="3:7" s="575" customFormat="1" x14ac:dyDescent="0.25">
      <c r="C162" s="552"/>
      <c r="F162" s="576"/>
      <c r="G162" s="576"/>
    </row>
    <row r="163" spans="3:7" s="575" customFormat="1" x14ac:dyDescent="0.25">
      <c r="C163" s="552"/>
      <c r="F163" s="576"/>
      <c r="G163" s="576"/>
    </row>
    <row r="164" spans="3:7" s="575" customFormat="1" x14ac:dyDescent="0.25">
      <c r="C164" s="552"/>
      <c r="F164" s="576"/>
      <c r="G164" s="576"/>
    </row>
    <row r="165" spans="3:7" s="575" customFormat="1" x14ac:dyDescent="0.25">
      <c r="C165" s="552"/>
      <c r="F165" s="576"/>
      <c r="G165" s="576"/>
    </row>
    <row r="166" spans="3:7" s="575" customFormat="1" x14ac:dyDescent="0.25">
      <c r="C166" s="552"/>
      <c r="F166" s="576"/>
      <c r="G166" s="576"/>
    </row>
    <row r="167" spans="3:7" s="575" customFormat="1" x14ac:dyDescent="0.25">
      <c r="C167" s="552"/>
      <c r="F167" s="576"/>
      <c r="G167" s="576"/>
    </row>
    <row r="168" spans="3:7" s="575" customFormat="1" x14ac:dyDescent="0.25">
      <c r="C168" s="552"/>
      <c r="F168" s="576"/>
      <c r="G168" s="576"/>
    </row>
    <row r="169" spans="3:7" s="575" customFormat="1" x14ac:dyDescent="0.25">
      <c r="C169" s="552"/>
      <c r="F169" s="576"/>
      <c r="G169" s="576"/>
    </row>
    <row r="170" spans="3:7" s="575" customFormat="1" x14ac:dyDescent="0.25">
      <c r="C170" s="552"/>
      <c r="F170" s="576"/>
      <c r="G170" s="576"/>
    </row>
    <row r="171" spans="3:7" s="575" customFormat="1" x14ac:dyDescent="0.25">
      <c r="C171" s="552"/>
      <c r="F171" s="576"/>
      <c r="G171" s="576"/>
    </row>
    <row r="172" spans="3:7" s="575" customFormat="1" x14ac:dyDescent="0.25">
      <c r="C172" s="552"/>
      <c r="F172" s="576"/>
      <c r="G172" s="576"/>
    </row>
    <row r="173" spans="3:7" s="575" customFormat="1" x14ac:dyDescent="0.25">
      <c r="C173" s="552"/>
      <c r="F173" s="576"/>
      <c r="G173" s="576"/>
    </row>
    <row r="174" spans="3:7" s="575" customFormat="1" x14ac:dyDescent="0.25">
      <c r="C174" s="552"/>
      <c r="F174" s="576"/>
      <c r="G174" s="576"/>
    </row>
    <row r="175" spans="3:7" s="575" customFormat="1" x14ac:dyDescent="0.25">
      <c r="C175" s="552"/>
      <c r="F175" s="576"/>
      <c r="G175" s="576"/>
    </row>
    <row r="176" spans="3:7" s="575" customFormat="1" x14ac:dyDescent="0.25">
      <c r="C176" s="552"/>
      <c r="F176" s="576"/>
      <c r="G176" s="576"/>
    </row>
    <row r="177" spans="3:7" s="575" customFormat="1" x14ac:dyDescent="0.25">
      <c r="C177" s="552"/>
      <c r="F177" s="576"/>
      <c r="G177" s="576"/>
    </row>
    <row r="178" spans="3:7" s="575" customFormat="1" x14ac:dyDescent="0.25">
      <c r="C178" s="552"/>
      <c r="F178" s="576"/>
      <c r="G178" s="576"/>
    </row>
    <row r="179" spans="3:7" s="575" customFormat="1" x14ac:dyDescent="0.25">
      <c r="C179" s="552"/>
      <c r="F179" s="576"/>
      <c r="G179" s="576"/>
    </row>
    <row r="180" spans="3:7" s="575" customFormat="1" x14ac:dyDescent="0.25">
      <c r="C180" s="552"/>
      <c r="F180" s="576"/>
      <c r="G180" s="576"/>
    </row>
    <row r="181" spans="3:7" s="575" customFormat="1" x14ac:dyDescent="0.25">
      <c r="C181" s="552"/>
      <c r="F181" s="576"/>
      <c r="G181" s="576"/>
    </row>
    <row r="182" spans="3:7" s="575" customFormat="1" x14ac:dyDescent="0.25">
      <c r="C182" s="552"/>
      <c r="F182" s="576"/>
      <c r="G182" s="576"/>
    </row>
    <row r="183" spans="3:7" s="575" customFormat="1" x14ac:dyDescent="0.25">
      <c r="C183" s="552"/>
      <c r="F183" s="576"/>
      <c r="G183" s="576"/>
    </row>
    <row r="184" spans="3:7" s="575" customFormat="1" x14ac:dyDescent="0.25">
      <c r="C184" s="552"/>
      <c r="F184" s="576"/>
      <c r="G184" s="576"/>
    </row>
    <row r="185" spans="3:7" s="575" customFormat="1" x14ac:dyDescent="0.25">
      <c r="C185" s="552"/>
      <c r="F185" s="576"/>
      <c r="G185" s="576"/>
    </row>
    <row r="186" spans="3:7" s="575" customFormat="1" x14ac:dyDescent="0.25">
      <c r="C186" s="552"/>
      <c r="F186" s="576"/>
      <c r="G186" s="576"/>
    </row>
    <row r="187" spans="3:7" s="575" customFormat="1" x14ac:dyDescent="0.25">
      <c r="C187" s="552"/>
      <c r="F187" s="576"/>
      <c r="G187" s="576"/>
    </row>
    <row r="188" spans="3:7" s="575" customFormat="1" x14ac:dyDescent="0.25">
      <c r="C188" s="552"/>
      <c r="F188" s="576"/>
      <c r="G188" s="576"/>
    </row>
    <row r="189" spans="3:7" s="575" customFormat="1" x14ac:dyDescent="0.25">
      <c r="C189" s="552"/>
      <c r="F189" s="576"/>
      <c r="G189" s="576"/>
    </row>
    <row r="190" spans="3:7" s="575" customFormat="1" x14ac:dyDescent="0.25">
      <c r="C190" s="552"/>
      <c r="F190" s="576"/>
      <c r="G190" s="576"/>
    </row>
    <row r="191" spans="3:7" s="575" customFormat="1" x14ac:dyDescent="0.25">
      <c r="C191" s="552"/>
      <c r="F191" s="576"/>
      <c r="G191" s="576"/>
    </row>
    <row r="192" spans="3:7" s="575" customFormat="1" x14ac:dyDescent="0.25">
      <c r="C192" s="552"/>
      <c r="F192" s="576"/>
      <c r="G192" s="576"/>
    </row>
    <row r="193" spans="3:7" s="575" customFormat="1" x14ac:dyDescent="0.25">
      <c r="C193" s="552"/>
      <c r="F193" s="576"/>
      <c r="G193" s="576"/>
    </row>
    <row r="194" spans="3:7" s="575" customFormat="1" x14ac:dyDescent="0.25">
      <c r="C194" s="552"/>
      <c r="F194" s="576"/>
      <c r="G194" s="576"/>
    </row>
    <row r="195" spans="3:7" s="575" customFormat="1" x14ac:dyDescent="0.25">
      <c r="C195" s="552"/>
      <c r="F195" s="576"/>
      <c r="G195" s="576"/>
    </row>
    <row r="196" spans="3:7" s="575" customFormat="1" x14ac:dyDescent="0.25">
      <c r="C196" s="552"/>
      <c r="F196" s="576"/>
      <c r="G196" s="576"/>
    </row>
    <row r="197" spans="3:7" s="575" customFormat="1" x14ac:dyDescent="0.25">
      <c r="C197" s="552"/>
      <c r="F197" s="576"/>
      <c r="G197" s="576"/>
    </row>
    <row r="198" spans="3:7" s="575" customFormat="1" x14ac:dyDescent="0.25">
      <c r="C198" s="552"/>
      <c r="F198" s="576"/>
      <c r="G198" s="576"/>
    </row>
    <row r="199" spans="3:7" s="575" customFormat="1" x14ac:dyDescent="0.25">
      <c r="C199" s="552"/>
      <c r="F199" s="576"/>
      <c r="G199" s="576"/>
    </row>
    <row r="200" spans="3:7" s="575" customFormat="1" x14ac:dyDescent="0.25">
      <c r="C200" s="552"/>
      <c r="F200" s="576"/>
      <c r="G200" s="576"/>
    </row>
    <row r="201" spans="3:7" s="575" customFormat="1" x14ac:dyDescent="0.25">
      <c r="C201" s="552"/>
      <c r="F201" s="576"/>
      <c r="G201" s="576"/>
    </row>
    <row r="202" spans="3:7" s="575" customFormat="1" x14ac:dyDescent="0.25">
      <c r="C202" s="552"/>
      <c r="F202" s="576"/>
      <c r="G202" s="576"/>
    </row>
    <row r="203" spans="3:7" s="575" customFormat="1" x14ac:dyDescent="0.25">
      <c r="C203" s="552"/>
      <c r="F203" s="576"/>
      <c r="G203" s="576"/>
    </row>
    <row r="204" spans="3:7" s="575" customFormat="1" x14ac:dyDescent="0.25">
      <c r="C204" s="552"/>
      <c r="F204" s="576"/>
      <c r="G204" s="576"/>
    </row>
    <row r="205" spans="3:7" s="575" customFormat="1" x14ac:dyDescent="0.25">
      <c r="C205" s="552"/>
      <c r="F205" s="576"/>
      <c r="G205" s="576"/>
    </row>
    <row r="206" spans="3:7" s="575" customFormat="1" x14ac:dyDescent="0.25">
      <c r="C206" s="552"/>
      <c r="F206" s="576"/>
      <c r="G206" s="576"/>
    </row>
    <row r="207" spans="3:7" s="575" customFormat="1" x14ac:dyDescent="0.25">
      <c r="C207" s="552"/>
      <c r="F207" s="576"/>
      <c r="G207" s="576"/>
    </row>
    <row r="208" spans="3:7" s="575" customFormat="1" x14ac:dyDescent="0.25">
      <c r="C208" s="552"/>
      <c r="F208" s="576"/>
      <c r="G208" s="576"/>
    </row>
    <row r="209" spans="3:7" s="575" customFormat="1" x14ac:dyDescent="0.25">
      <c r="C209" s="552"/>
      <c r="F209" s="576"/>
      <c r="G209" s="576"/>
    </row>
    <row r="210" spans="3:7" s="575" customFormat="1" x14ac:dyDescent="0.25">
      <c r="C210" s="552"/>
      <c r="F210" s="576"/>
      <c r="G210" s="576"/>
    </row>
    <row r="211" spans="3:7" s="575" customFormat="1" x14ac:dyDescent="0.25">
      <c r="C211" s="552"/>
      <c r="F211" s="576"/>
      <c r="G211" s="576"/>
    </row>
    <row r="212" spans="3:7" s="575" customFormat="1" x14ac:dyDescent="0.25">
      <c r="C212" s="552"/>
      <c r="F212" s="576"/>
      <c r="G212" s="576"/>
    </row>
    <row r="213" spans="3:7" s="575" customFormat="1" x14ac:dyDescent="0.25">
      <c r="C213" s="552"/>
      <c r="F213" s="576"/>
      <c r="G213" s="576"/>
    </row>
    <row r="214" spans="3:7" s="575" customFormat="1" x14ac:dyDescent="0.25">
      <c r="C214" s="552"/>
      <c r="F214" s="576"/>
      <c r="G214" s="576"/>
    </row>
    <row r="215" spans="3:7" s="575" customFormat="1" x14ac:dyDescent="0.25">
      <c r="C215" s="552"/>
      <c r="F215" s="576"/>
      <c r="G215" s="576"/>
    </row>
    <row r="216" spans="3:7" s="575" customFormat="1" x14ac:dyDescent="0.25">
      <c r="C216" s="552"/>
      <c r="F216" s="576"/>
      <c r="G216" s="576"/>
    </row>
    <row r="217" spans="3:7" s="575" customFormat="1" x14ac:dyDescent="0.25">
      <c r="C217" s="552"/>
      <c r="F217" s="576"/>
      <c r="G217" s="576"/>
    </row>
    <row r="218" spans="3:7" s="575" customFormat="1" x14ac:dyDescent="0.25">
      <c r="C218" s="552"/>
      <c r="F218" s="576"/>
      <c r="G218" s="576"/>
    </row>
    <row r="219" spans="3:7" s="575" customFormat="1" x14ac:dyDescent="0.25">
      <c r="C219" s="552"/>
      <c r="F219" s="576"/>
      <c r="G219" s="576"/>
    </row>
    <row r="220" spans="3:7" s="575" customFormat="1" x14ac:dyDescent="0.25">
      <c r="C220" s="552"/>
      <c r="F220" s="576"/>
      <c r="G220" s="576"/>
    </row>
    <row r="221" spans="3:7" s="575" customFormat="1" x14ac:dyDescent="0.25">
      <c r="C221" s="552"/>
      <c r="F221" s="576"/>
      <c r="G221" s="576"/>
    </row>
    <row r="222" spans="3:7" s="575" customFormat="1" x14ac:dyDescent="0.25">
      <c r="C222" s="552"/>
      <c r="F222" s="576"/>
      <c r="G222" s="576"/>
    </row>
    <row r="223" spans="3:7" s="575" customFormat="1" x14ac:dyDescent="0.25">
      <c r="C223" s="552"/>
      <c r="F223" s="576"/>
      <c r="G223" s="576"/>
    </row>
    <row r="224" spans="3:7" s="575" customFormat="1" x14ac:dyDescent="0.25">
      <c r="C224" s="552"/>
      <c r="F224" s="576"/>
      <c r="G224" s="576"/>
    </row>
    <row r="225" spans="1:25" s="575" customFormat="1" x14ac:dyDescent="0.25">
      <c r="C225" s="552"/>
      <c r="F225" s="576"/>
      <c r="G225" s="576"/>
    </row>
    <row r="226" spans="1:25" s="575" customFormat="1" x14ac:dyDescent="0.25">
      <c r="C226" s="552"/>
      <c r="F226" s="576"/>
      <c r="G226" s="576"/>
    </row>
    <row r="227" spans="1:25" s="575" customFormat="1" x14ac:dyDescent="0.25">
      <c r="C227" s="552"/>
      <c r="F227" s="576"/>
      <c r="G227" s="576"/>
    </row>
    <row r="228" spans="1:25" s="575" customFormat="1" x14ac:dyDescent="0.25">
      <c r="C228" s="552"/>
      <c r="F228" s="576"/>
      <c r="G228" s="576"/>
    </row>
    <row r="229" spans="1:25" s="575" customFormat="1" x14ac:dyDescent="0.25">
      <c r="C229" s="552"/>
      <c r="F229" s="576"/>
      <c r="G229" s="576"/>
    </row>
    <row r="230" spans="1:25" s="575" customFormat="1" x14ac:dyDescent="0.25">
      <c r="A230" s="551"/>
      <c r="B230" s="551"/>
      <c r="C230" s="577"/>
      <c r="D230" s="578"/>
      <c r="F230" s="554"/>
      <c r="G230" s="554"/>
      <c r="H230" s="551"/>
      <c r="I230" s="551"/>
      <c r="J230" s="551"/>
      <c r="K230" s="551"/>
      <c r="L230" s="551"/>
      <c r="M230" s="551"/>
      <c r="N230" s="551"/>
      <c r="O230" s="551"/>
      <c r="P230" s="551"/>
      <c r="Q230" s="551"/>
      <c r="R230" s="551"/>
      <c r="S230" s="551"/>
      <c r="T230" s="551"/>
      <c r="U230" s="551"/>
      <c r="V230" s="551"/>
      <c r="W230" s="551"/>
      <c r="X230" s="551"/>
      <c r="Y230" s="551"/>
    </row>
    <row r="231" spans="1:25" s="575" customFormat="1" x14ac:dyDescent="0.25">
      <c r="A231" s="551"/>
      <c r="B231" s="551"/>
      <c r="C231" s="577"/>
      <c r="D231" s="578"/>
      <c r="F231" s="554"/>
      <c r="G231" s="554"/>
      <c r="H231" s="551"/>
      <c r="I231" s="551"/>
      <c r="J231" s="551"/>
      <c r="K231" s="551"/>
      <c r="L231" s="551"/>
      <c r="M231" s="551"/>
      <c r="N231" s="551"/>
      <c r="O231" s="551"/>
      <c r="P231" s="551"/>
      <c r="Q231" s="551"/>
      <c r="R231" s="551"/>
      <c r="S231" s="551"/>
      <c r="T231" s="551"/>
      <c r="U231" s="551"/>
      <c r="V231" s="551"/>
      <c r="W231" s="551"/>
      <c r="X231" s="551"/>
      <c r="Y231" s="551"/>
    </row>
    <row r="232" spans="1:25" s="575" customFormat="1" x14ac:dyDescent="0.25">
      <c r="A232" s="551"/>
      <c r="B232" s="551"/>
      <c r="C232" s="577"/>
      <c r="D232" s="578"/>
      <c r="F232" s="554"/>
      <c r="G232" s="554"/>
      <c r="H232" s="551"/>
      <c r="I232" s="551"/>
      <c r="J232" s="551"/>
      <c r="K232" s="551"/>
      <c r="L232" s="551"/>
      <c r="M232" s="551"/>
      <c r="N232" s="551"/>
      <c r="O232" s="551"/>
      <c r="P232" s="551"/>
      <c r="Q232" s="551"/>
      <c r="R232" s="551"/>
      <c r="S232" s="551"/>
      <c r="T232" s="551"/>
      <c r="U232" s="551"/>
      <c r="V232" s="551"/>
      <c r="W232" s="551"/>
      <c r="X232" s="551"/>
      <c r="Y232" s="551"/>
    </row>
    <row r="233" spans="1:25" s="575" customFormat="1" x14ac:dyDescent="0.25">
      <c r="A233" s="551"/>
      <c r="B233" s="551"/>
      <c r="C233" s="577"/>
      <c r="D233" s="578"/>
      <c r="F233" s="554"/>
      <c r="G233" s="554"/>
      <c r="H233" s="551"/>
      <c r="I233" s="551"/>
      <c r="J233" s="551"/>
      <c r="K233" s="551"/>
      <c r="L233" s="551"/>
      <c r="M233" s="551"/>
      <c r="N233" s="551"/>
      <c r="O233" s="551"/>
      <c r="P233" s="551"/>
      <c r="Q233" s="551"/>
      <c r="R233" s="551"/>
      <c r="S233" s="551"/>
      <c r="T233" s="551"/>
      <c r="U233" s="551"/>
      <c r="V233" s="551"/>
      <c r="W233" s="551"/>
      <c r="X233" s="551"/>
      <c r="Y233" s="551"/>
    </row>
    <row r="234" spans="1:25" s="575" customFormat="1" x14ac:dyDescent="0.25">
      <c r="A234" s="551"/>
      <c r="B234" s="551"/>
      <c r="C234" s="577"/>
      <c r="D234" s="578"/>
      <c r="F234" s="554"/>
      <c r="G234" s="554"/>
      <c r="H234" s="551"/>
      <c r="I234" s="551"/>
      <c r="J234" s="551"/>
      <c r="K234" s="551"/>
      <c r="L234" s="551"/>
      <c r="M234" s="551"/>
      <c r="N234" s="551"/>
      <c r="O234" s="551"/>
      <c r="P234" s="551"/>
      <c r="Q234" s="551"/>
      <c r="R234" s="551"/>
      <c r="S234" s="551"/>
      <c r="T234" s="551"/>
      <c r="U234" s="551"/>
      <c r="V234" s="551"/>
      <c r="W234" s="551"/>
      <c r="X234" s="551"/>
      <c r="Y234" s="551"/>
    </row>
    <row r="235" spans="1:25" s="575" customFormat="1" x14ac:dyDescent="0.25">
      <c r="A235" s="551"/>
      <c r="B235" s="551"/>
      <c r="C235" s="577"/>
      <c r="D235" s="578"/>
      <c r="F235" s="554"/>
      <c r="G235" s="554"/>
      <c r="H235" s="551"/>
      <c r="I235" s="551"/>
      <c r="J235" s="551"/>
      <c r="K235" s="551"/>
      <c r="L235" s="551"/>
      <c r="M235" s="551"/>
      <c r="N235" s="551"/>
      <c r="O235" s="551"/>
      <c r="P235" s="551"/>
      <c r="Q235" s="551"/>
      <c r="R235" s="551"/>
      <c r="S235" s="551"/>
      <c r="T235" s="551"/>
      <c r="U235" s="551"/>
      <c r="V235" s="551"/>
      <c r="W235" s="551"/>
      <c r="X235" s="551"/>
      <c r="Y235" s="551"/>
    </row>
    <row r="236" spans="1:25" s="575" customFormat="1" x14ac:dyDescent="0.25">
      <c r="A236" s="551"/>
      <c r="B236" s="551"/>
      <c r="C236" s="577"/>
      <c r="D236" s="578"/>
      <c r="F236" s="554"/>
      <c r="G236" s="554"/>
      <c r="H236" s="551"/>
      <c r="I236" s="551"/>
      <c r="J236" s="551"/>
      <c r="K236" s="551"/>
      <c r="L236" s="551"/>
      <c r="M236" s="551"/>
      <c r="N236" s="551"/>
      <c r="O236" s="551"/>
      <c r="P236" s="551"/>
      <c r="Q236" s="551"/>
      <c r="R236" s="551"/>
      <c r="S236" s="551"/>
      <c r="T236" s="551"/>
      <c r="U236" s="551"/>
      <c r="V236" s="551"/>
      <c r="W236" s="551"/>
      <c r="X236" s="551"/>
      <c r="Y236" s="551"/>
    </row>
    <row r="237" spans="1:25" s="575" customFormat="1" x14ac:dyDescent="0.25">
      <c r="A237" s="551"/>
      <c r="B237" s="551"/>
      <c r="C237" s="577"/>
      <c r="D237" s="578"/>
      <c r="F237" s="554"/>
      <c r="G237" s="554"/>
      <c r="H237" s="551"/>
      <c r="I237" s="551"/>
      <c r="J237" s="551"/>
      <c r="K237" s="551"/>
      <c r="L237" s="551"/>
      <c r="M237" s="551"/>
      <c r="N237" s="551"/>
      <c r="O237" s="551"/>
      <c r="P237" s="551"/>
      <c r="Q237" s="551"/>
      <c r="R237" s="551"/>
      <c r="S237" s="551"/>
      <c r="T237" s="551"/>
      <c r="U237" s="551"/>
      <c r="V237" s="551"/>
      <c r="W237" s="551"/>
      <c r="X237" s="551"/>
      <c r="Y237" s="551"/>
    </row>
    <row r="238" spans="1:25" s="575" customFormat="1" x14ac:dyDescent="0.25">
      <c r="A238" s="551"/>
      <c r="B238" s="551"/>
      <c r="C238" s="577"/>
      <c r="D238" s="578"/>
      <c r="F238" s="554"/>
      <c r="G238" s="554"/>
      <c r="H238" s="551"/>
      <c r="I238" s="551"/>
      <c r="J238" s="551"/>
      <c r="K238" s="551"/>
      <c r="L238" s="551"/>
      <c r="M238" s="551"/>
      <c r="N238" s="551"/>
      <c r="O238" s="551"/>
      <c r="P238" s="551"/>
      <c r="Q238" s="551"/>
      <c r="R238" s="551"/>
      <c r="S238" s="551"/>
      <c r="T238" s="551"/>
      <c r="U238" s="551"/>
      <c r="V238" s="551"/>
      <c r="W238" s="551"/>
      <c r="X238" s="551"/>
      <c r="Y238" s="551"/>
    </row>
    <row r="239" spans="1:25" s="575" customFormat="1" x14ac:dyDescent="0.25">
      <c r="A239" s="551"/>
      <c r="B239" s="551"/>
      <c r="C239" s="577"/>
      <c r="D239" s="578"/>
      <c r="F239" s="554"/>
      <c r="G239" s="554"/>
      <c r="H239" s="551"/>
      <c r="I239" s="551"/>
      <c r="J239" s="551"/>
      <c r="K239" s="551"/>
      <c r="L239" s="551"/>
      <c r="M239" s="551"/>
      <c r="N239" s="551"/>
      <c r="O239" s="551"/>
      <c r="P239" s="551"/>
      <c r="Q239" s="551"/>
      <c r="R239" s="551"/>
      <c r="S239" s="551"/>
      <c r="T239" s="551"/>
      <c r="U239" s="551"/>
      <c r="V239" s="551"/>
      <c r="W239" s="551"/>
      <c r="X239" s="551"/>
      <c r="Y239" s="551"/>
    </row>
    <row r="240" spans="1:25" s="575" customFormat="1" x14ac:dyDescent="0.25">
      <c r="A240" s="551"/>
      <c r="B240" s="551"/>
      <c r="C240" s="577"/>
      <c r="D240" s="578"/>
      <c r="F240" s="554"/>
      <c r="G240" s="554"/>
      <c r="H240" s="551"/>
      <c r="I240" s="551"/>
      <c r="J240" s="551"/>
      <c r="K240" s="551"/>
      <c r="L240" s="551"/>
      <c r="M240" s="551"/>
      <c r="N240" s="551"/>
      <c r="O240" s="551"/>
      <c r="P240" s="551"/>
      <c r="Q240" s="551"/>
      <c r="R240" s="551"/>
      <c r="S240" s="551"/>
      <c r="T240" s="551"/>
      <c r="U240" s="551"/>
      <c r="V240" s="551"/>
      <c r="W240" s="551"/>
      <c r="X240" s="551"/>
      <c r="Y240" s="551"/>
    </row>
    <row r="241" spans="1:25" s="575" customFormat="1" x14ac:dyDescent="0.25">
      <c r="A241" s="551"/>
      <c r="B241" s="551"/>
      <c r="C241" s="577"/>
      <c r="D241" s="578"/>
      <c r="F241" s="554"/>
      <c r="G241" s="554"/>
      <c r="H241" s="551"/>
      <c r="I241" s="551"/>
      <c r="J241" s="551"/>
      <c r="K241" s="551"/>
      <c r="L241" s="551"/>
      <c r="M241" s="551"/>
      <c r="N241" s="551"/>
      <c r="O241" s="551"/>
      <c r="P241" s="551"/>
      <c r="Q241" s="551"/>
      <c r="R241" s="551"/>
      <c r="S241" s="551"/>
      <c r="T241" s="551"/>
      <c r="U241" s="551"/>
      <c r="V241" s="551"/>
      <c r="W241" s="551"/>
      <c r="X241" s="551"/>
      <c r="Y241" s="551"/>
    </row>
    <row r="242" spans="1:25" s="575" customFormat="1" x14ac:dyDescent="0.25">
      <c r="A242" s="551"/>
      <c r="B242" s="551"/>
      <c r="C242" s="577"/>
      <c r="D242" s="578"/>
      <c r="F242" s="554"/>
      <c r="G242" s="554"/>
      <c r="H242" s="551"/>
      <c r="I242" s="551"/>
      <c r="J242" s="551"/>
      <c r="K242" s="551"/>
      <c r="L242" s="551"/>
      <c r="M242" s="551"/>
      <c r="N242" s="551"/>
      <c r="O242" s="551"/>
      <c r="P242" s="551"/>
      <c r="Q242" s="551"/>
      <c r="R242" s="551"/>
      <c r="S242" s="551"/>
      <c r="T242" s="551"/>
      <c r="U242" s="551"/>
      <c r="V242" s="551"/>
      <c r="W242" s="551"/>
      <c r="X242" s="551"/>
      <c r="Y242" s="551"/>
    </row>
  </sheetData>
  <mergeCells count="27">
    <mergeCell ref="Y4:Y5"/>
    <mergeCell ref="S4:S5"/>
    <mergeCell ref="U4:U5"/>
    <mergeCell ref="V4:V5"/>
    <mergeCell ref="W4:W5"/>
    <mergeCell ref="X4:X5"/>
    <mergeCell ref="N4:N5"/>
    <mergeCell ref="O4:O5"/>
    <mergeCell ref="P4:P5"/>
    <mergeCell ref="Q4:Q5"/>
    <mergeCell ref="R4:R5"/>
    <mergeCell ref="A1:Y1"/>
    <mergeCell ref="W2:Y2"/>
    <mergeCell ref="A3:A5"/>
    <mergeCell ref="B3:B5"/>
    <mergeCell ref="C3:C5"/>
    <mergeCell ref="D3:K3"/>
    <mergeCell ref="L3:P3"/>
    <mergeCell ref="Q3:Y3"/>
    <mergeCell ref="D4:D5"/>
    <mergeCell ref="E4:E5"/>
    <mergeCell ref="T4:T5"/>
    <mergeCell ref="G4:G5"/>
    <mergeCell ref="H4:J4"/>
    <mergeCell ref="K4:K5"/>
    <mergeCell ref="L4:L5"/>
    <mergeCell ref="M4:M5"/>
  </mergeCells>
  <printOptions horizontalCentered="1" verticalCentered="1"/>
  <pageMargins left="0" right="0" top="0" bottom="0" header="0.31496062992125984" footer="0.31496062992125984"/>
  <pageSetup paperSize="9" scale="57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pane ySplit="5" topLeftCell="A6" activePane="bottomLeft" state="frozen"/>
      <selection pane="bottomLeft" activeCell="G33" sqref="G33"/>
    </sheetView>
  </sheetViews>
  <sheetFormatPr defaultRowHeight="12.75" x14ac:dyDescent="0.25"/>
  <cols>
    <col min="1" max="1" width="3.5703125" style="579" customWidth="1"/>
    <col min="2" max="2" width="11.5703125" style="579" customWidth="1"/>
    <col min="3" max="3" width="39.42578125" style="587" customWidth="1"/>
    <col min="4" max="4" width="11.28515625" style="579" customWidth="1"/>
    <col min="5" max="5" width="9.140625" style="579"/>
    <col min="6" max="6" width="17.28515625" style="579" customWidth="1"/>
    <col min="7" max="16384" width="9.140625" style="579"/>
  </cols>
  <sheetData>
    <row r="1" spans="1:5" ht="49.5" customHeight="1" thickBot="1" x14ac:dyDescent="0.3">
      <c r="A1" s="1288" t="s">
        <v>657</v>
      </c>
      <c r="B1" s="1288"/>
      <c r="C1" s="1288"/>
      <c r="D1" s="1288"/>
    </row>
    <row r="2" spans="1:5" ht="12.75" customHeight="1" x14ac:dyDescent="0.25">
      <c r="A2" s="1289" t="s">
        <v>0</v>
      </c>
      <c r="B2" s="1291" t="s">
        <v>1</v>
      </c>
      <c r="C2" s="1293" t="s">
        <v>93</v>
      </c>
      <c r="D2" s="1294" t="s">
        <v>658</v>
      </c>
    </row>
    <row r="3" spans="1:5" ht="48.75" customHeight="1" x14ac:dyDescent="0.25">
      <c r="A3" s="1290"/>
      <c r="B3" s="1292"/>
      <c r="C3" s="1292"/>
      <c r="D3" s="1295"/>
    </row>
    <row r="4" spans="1:5" ht="12.75" customHeight="1" x14ac:dyDescent="0.25">
      <c r="A4" s="580"/>
      <c r="B4" s="581"/>
      <c r="C4" s="582" t="s">
        <v>335</v>
      </c>
      <c r="D4" s="583">
        <f>D6+D5</f>
        <v>399721</v>
      </c>
    </row>
    <row r="5" spans="1:5" ht="12.75" customHeight="1" x14ac:dyDescent="0.25">
      <c r="A5" s="580"/>
      <c r="B5" s="581"/>
      <c r="C5" s="582" t="s">
        <v>106</v>
      </c>
      <c r="D5" s="584">
        <v>0</v>
      </c>
    </row>
    <row r="6" spans="1:5" ht="12.75" customHeight="1" x14ac:dyDescent="0.25">
      <c r="A6" s="580"/>
      <c r="B6" s="581"/>
      <c r="C6" s="582" t="s">
        <v>108</v>
      </c>
      <c r="D6" s="583">
        <f>SUM(D7:D21)</f>
        <v>399721</v>
      </c>
    </row>
    <row r="7" spans="1:5" ht="12.75" customHeight="1" x14ac:dyDescent="0.25">
      <c r="A7" s="580">
        <v>1</v>
      </c>
      <c r="B7" s="581" t="s">
        <v>117</v>
      </c>
      <c r="C7" s="585" t="s">
        <v>118</v>
      </c>
      <c r="D7" s="586">
        <v>27289</v>
      </c>
      <c r="E7" s="587"/>
    </row>
    <row r="8" spans="1:5" ht="12.75" customHeight="1" x14ac:dyDescent="0.25">
      <c r="A8" s="580">
        <v>2</v>
      </c>
      <c r="B8" s="581" t="s">
        <v>20</v>
      </c>
      <c r="C8" s="585" t="s">
        <v>21</v>
      </c>
      <c r="D8" s="586">
        <v>11299</v>
      </c>
      <c r="E8" s="587"/>
    </row>
    <row r="9" spans="1:5" ht="12.75" customHeight="1" x14ac:dyDescent="0.25">
      <c r="A9" s="580">
        <v>3</v>
      </c>
      <c r="B9" s="581" t="s">
        <v>30</v>
      </c>
      <c r="C9" s="585" t="s">
        <v>31</v>
      </c>
      <c r="D9" s="586">
        <v>23820</v>
      </c>
      <c r="E9" s="587"/>
    </row>
    <row r="10" spans="1:5" ht="12.75" customHeight="1" x14ac:dyDescent="0.25">
      <c r="A10" s="580">
        <v>4</v>
      </c>
      <c r="B10" s="581" t="s">
        <v>141</v>
      </c>
      <c r="C10" s="585" t="s">
        <v>142</v>
      </c>
      <c r="D10" s="586">
        <v>15443</v>
      </c>
      <c r="E10" s="587"/>
    </row>
    <row r="11" spans="1:5" ht="12.75" customHeight="1" x14ac:dyDescent="0.25">
      <c r="A11" s="580">
        <v>5</v>
      </c>
      <c r="B11" s="581" t="s">
        <v>149</v>
      </c>
      <c r="C11" s="585" t="s">
        <v>150</v>
      </c>
      <c r="D11" s="586">
        <v>42148</v>
      </c>
      <c r="E11" s="587"/>
    </row>
    <row r="12" spans="1:5" ht="12.75" customHeight="1" x14ac:dyDescent="0.2">
      <c r="A12" s="580">
        <v>6</v>
      </c>
      <c r="B12" s="581" t="s">
        <v>157</v>
      </c>
      <c r="C12" s="588" t="s">
        <v>659</v>
      </c>
      <c r="D12" s="586">
        <v>22614</v>
      </c>
      <c r="E12" s="587"/>
    </row>
    <row r="13" spans="1:5" ht="12.75" customHeight="1" x14ac:dyDescent="0.25">
      <c r="A13" s="580">
        <v>7</v>
      </c>
      <c r="B13" s="581" t="s">
        <v>46</v>
      </c>
      <c r="C13" s="585" t="s">
        <v>47</v>
      </c>
      <c r="D13" s="586">
        <v>12344</v>
      </c>
      <c r="E13" s="587"/>
    </row>
    <row r="14" spans="1:5" ht="12.75" customHeight="1" x14ac:dyDescent="0.25">
      <c r="A14" s="580">
        <v>8</v>
      </c>
      <c r="B14" s="581" t="s">
        <v>169</v>
      </c>
      <c r="C14" s="585" t="s">
        <v>170</v>
      </c>
      <c r="D14" s="586">
        <v>1683</v>
      </c>
      <c r="E14" s="587"/>
    </row>
    <row r="15" spans="1:5" ht="12.75" customHeight="1" x14ac:dyDescent="0.25">
      <c r="A15" s="580">
        <v>9</v>
      </c>
      <c r="B15" s="581" t="s">
        <v>171</v>
      </c>
      <c r="C15" s="585" t="s">
        <v>172</v>
      </c>
      <c r="D15" s="586">
        <v>39575</v>
      </c>
      <c r="E15" s="587"/>
    </row>
    <row r="16" spans="1:5" ht="12.75" customHeight="1" x14ac:dyDescent="0.25">
      <c r="A16" s="580">
        <v>10</v>
      </c>
      <c r="B16" s="581" t="s">
        <v>54</v>
      </c>
      <c r="C16" s="585" t="s">
        <v>222</v>
      </c>
      <c r="D16" s="586">
        <v>101516</v>
      </c>
      <c r="E16" s="587"/>
    </row>
    <row r="17" spans="1:5" ht="12.75" customHeight="1" x14ac:dyDescent="0.2">
      <c r="A17" s="580">
        <v>11</v>
      </c>
      <c r="B17" s="581" t="s">
        <v>228</v>
      </c>
      <c r="C17" s="589" t="s">
        <v>660</v>
      </c>
      <c r="D17" s="586">
        <v>653</v>
      </c>
      <c r="E17" s="587"/>
    </row>
    <row r="18" spans="1:5" ht="12.75" customHeight="1" x14ac:dyDescent="0.25">
      <c r="A18" s="580">
        <v>12</v>
      </c>
      <c r="B18" s="581" t="s">
        <v>296</v>
      </c>
      <c r="C18" s="585" t="s">
        <v>630</v>
      </c>
      <c r="D18" s="586">
        <v>19261</v>
      </c>
      <c r="E18" s="587"/>
    </row>
    <row r="19" spans="1:5" ht="12.75" customHeight="1" x14ac:dyDescent="0.25">
      <c r="A19" s="580">
        <v>13</v>
      </c>
      <c r="B19" s="590" t="s">
        <v>303</v>
      </c>
      <c r="C19" s="591" t="s">
        <v>304</v>
      </c>
      <c r="D19" s="586">
        <v>37260</v>
      </c>
      <c r="E19" s="587"/>
    </row>
    <row r="20" spans="1:5" ht="12.75" customHeight="1" x14ac:dyDescent="0.25">
      <c r="A20" s="580">
        <v>14</v>
      </c>
      <c r="B20" s="581" t="s">
        <v>60</v>
      </c>
      <c r="C20" s="585" t="s">
        <v>305</v>
      </c>
      <c r="D20" s="586">
        <v>14575</v>
      </c>
      <c r="E20" s="587"/>
    </row>
    <row r="21" spans="1:5" ht="12.75" customHeight="1" thickBot="1" x14ac:dyDescent="0.3">
      <c r="A21" s="592">
        <v>15</v>
      </c>
      <c r="B21" s="593" t="s">
        <v>307</v>
      </c>
      <c r="C21" s="594" t="s">
        <v>308</v>
      </c>
      <c r="D21" s="595">
        <v>30241</v>
      </c>
      <c r="E21" s="587"/>
    </row>
    <row r="22" spans="1:5" x14ac:dyDescent="0.25">
      <c r="C22" s="596"/>
      <c r="D22" s="597"/>
      <c r="E22" s="587"/>
    </row>
    <row r="23" spans="1:5" x14ac:dyDescent="0.25">
      <c r="C23" s="596"/>
      <c r="E23" s="587"/>
    </row>
  </sheetData>
  <mergeCells count="5">
    <mergeCell ref="A1:D1"/>
    <mergeCell ref="A2:A3"/>
    <mergeCell ref="B2:B3"/>
    <mergeCell ref="C2:C3"/>
    <mergeCell ref="D2:D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workbookViewId="0">
      <selection activeCell="F24" sqref="F24"/>
    </sheetView>
  </sheetViews>
  <sheetFormatPr defaultRowHeight="15" x14ac:dyDescent="0.25"/>
  <cols>
    <col min="1" max="1" width="4.28515625" style="598" customWidth="1"/>
    <col min="2" max="2" width="10.42578125" style="598" customWidth="1"/>
    <col min="3" max="3" width="41.28515625" style="598" customWidth="1"/>
    <col min="4" max="4" width="22.140625" style="598" customWidth="1"/>
    <col min="5" max="5" width="22.42578125" style="598" customWidth="1"/>
    <col min="6" max="16384" width="9.140625" style="598"/>
  </cols>
  <sheetData>
    <row r="3" spans="1:5" ht="42" customHeight="1" x14ac:dyDescent="0.25">
      <c r="A3" s="1288" t="s">
        <v>661</v>
      </c>
      <c r="B3" s="1288"/>
      <c r="C3" s="1288"/>
      <c r="D3" s="1288"/>
      <c r="E3" s="1288"/>
    </row>
    <row r="4" spans="1:5" ht="15.75" thickBot="1" x14ac:dyDescent="0.3"/>
    <row r="5" spans="1:5" ht="15" customHeight="1" x14ac:dyDescent="0.25">
      <c r="A5" s="1298" t="s">
        <v>0</v>
      </c>
      <c r="B5" s="1300" t="s">
        <v>1</v>
      </c>
      <c r="C5" s="1302" t="s">
        <v>93</v>
      </c>
      <c r="D5" s="1253" t="s">
        <v>662</v>
      </c>
      <c r="E5" s="1303" t="s">
        <v>663</v>
      </c>
    </row>
    <row r="6" spans="1:5" ht="114.75" customHeight="1" x14ac:dyDescent="0.25">
      <c r="A6" s="1299"/>
      <c r="B6" s="1301"/>
      <c r="C6" s="1301"/>
      <c r="D6" s="1254"/>
      <c r="E6" s="1304"/>
    </row>
    <row r="7" spans="1:5" x14ac:dyDescent="0.25">
      <c r="A7" s="599"/>
      <c r="B7" s="590"/>
      <c r="C7" s="600" t="s">
        <v>335</v>
      </c>
      <c r="D7" s="601">
        <f>D8+D9</f>
        <v>165794</v>
      </c>
      <c r="E7" s="602">
        <f>E8+E9</f>
        <v>165794</v>
      </c>
    </row>
    <row r="8" spans="1:5" x14ac:dyDescent="0.25">
      <c r="A8" s="1296"/>
      <c r="B8" s="1297"/>
      <c r="C8" s="600" t="s">
        <v>105</v>
      </c>
      <c r="D8" s="601">
        <v>0</v>
      </c>
      <c r="E8" s="602">
        <v>0</v>
      </c>
    </row>
    <row r="9" spans="1:5" x14ac:dyDescent="0.25">
      <c r="A9" s="1296"/>
      <c r="B9" s="1297"/>
      <c r="C9" s="600" t="s">
        <v>108</v>
      </c>
      <c r="D9" s="601">
        <f>SUM(D10:D24)</f>
        <v>165794</v>
      </c>
      <c r="E9" s="602">
        <f>SUM(E10:E24)</f>
        <v>165794</v>
      </c>
    </row>
    <row r="10" spans="1:5" ht="19.5" customHeight="1" x14ac:dyDescent="0.25">
      <c r="A10" s="599">
        <v>1</v>
      </c>
      <c r="B10" s="603" t="s">
        <v>228</v>
      </c>
      <c r="C10" s="591" t="s">
        <v>664</v>
      </c>
      <c r="D10" s="604">
        <v>271</v>
      </c>
      <c r="E10" s="605">
        <v>271</v>
      </c>
    </row>
    <row r="11" spans="1:5" x14ac:dyDescent="0.25">
      <c r="A11" s="599">
        <v>2</v>
      </c>
      <c r="B11" s="603" t="s">
        <v>303</v>
      </c>
      <c r="C11" s="591" t="s">
        <v>665</v>
      </c>
      <c r="D11" s="604">
        <v>15454</v>
      </c>
      <c r="E11" s="605">
        <v>15454</v>
      </c>
    </row>
    <row r="12" spans="1:5" x14ac:dyDescent="0.25">
      <c r="A12" s="599">
        <v>3</v>
      </c>
      <c r="B12" s="590" t="s">
        <v>117</v>
      </c>
      <c r="C12" s="591" t="s">
        <v>666</v>
      </c>
      <c r="D12" s="604">
        <v>11319</v>
      </c>
      <c r="E12" s="605">
        <v>11319</v>
      </c>
    </row>
    <row r="13" spans="1:5" x14ac:dyDescent="0.25">
      <c r="A13" s="599">
        <v>4</v>
      </c>
      <c r="B13" s="590" t="s">
        <v>60</v>
      </c>
      <c r="C13" s="591" t="s">
        <v>667</v>
      </c>
      <c r="D13" s="604">
        <v>6046</v>
      </c>
      <c r="E13" s="605">
        <v>6046</v>
      </c>
    </row>
    <row r="14" spans="1:5" ht="19.5" customHeight="1" x14ac:dyDescent="0.25">
      <c r="A14" s="599">
        <v>5</v>
      </c>
      <c r="B14" s="590" t="s">
        <v>149</v>
      </c>
      <c r="C14" s="591" t="s">
        <v>668</v>
      </c>
      <c r="D14" s="604">
        <v>17483</v>
      </c>
      <c r="E14" s="605">
        <v>17483</v>
      </c>
    </row>
    <row r="15" spans="1:5" x14ac:dyDescent="0.25">
      <c r="A15" s="599">
        <v>6</v>
      </c>
      <c r="B15" s="590" t="s">
        <v>307</v>
      </c>
      <c r="C15" s="591" t="s">
        <v>669</v>
      </c>
      <c r="D15" s="604">
        <v>12545</v>
      </c>
      <c r="E15" s="605">
        <v>12545</v>
      </c>
    </row>
    <row r="16" spans="1:5" x14ac:dyDescent="0.25">
      <c r="A16" s="599">
        <v>7</v>
      </c>
      <c r="B16" s="590" t="s">
        <v>30</v>
      </c>
      <c r="C16" s="591" t="s">
        <v>670</v>
      </c>
      <c r="D16" s="604">
        <v>9878</v>
      </c>
      <c r="E16" s="605">
        <v>9878</v>
      </c>
    </row>
    <row r="17" spans="1:5" x14ac:dyDescent="0.25">
      <c r="A17" s="599">
        <v>8</v>
      </c>
      <c r="B17" s="590" t="s">
        <v>296</v>
      </c>
      <c r="C17" s="591" t="s">
        <v>671</v>
      </c>
      <c r="D17" s="604">
        <v>7986</v>
      </c>
      <c r="E17" s="605">
        <v>7986</v>
      </c>
    </row>
    <row r="18" spans="1:5" x14ac:dyDescent="0.25">
      <c r="A18" s="599">
        <v>9</v>
      </c>
      <c r="B18" s="590" t="s">
        <v>54</v>
      </c>
      <c r="C18" s="591" t="s">
        <v>672</v>
      </c>
      <c r="D18" s="604">
        <v>42107</v>
      </c>
      <c r="E18" s="605">
        <v>42107</v>
      </c>
    </row>
    <row r="19" spans="1:5" x14ac:dyDescent="0.25">
      <c r="A19" s="599">
        <v>10</v>
      </c>
      <c r="B19" s="590" t="s">
        <v>46</v>
      </c>
      <c r="C19" s="591" t="s">
        <v>673</v>
      </c>
      <c r="D19" s="604">
        <v>5120</v>
      </c>
      <c r="E19" s="605">
        <v>5120</v>
      </c>
    </row>
    <row r="20" spans="1:5" x14ac:dyDescent="0.25">
      <c r="A20" s="599">
        <v>11</v>
      </c>
      <c r="B20" s="590" t="s">
        <v>20</v>
      </c>
      <c r="C20" s="591" t="s">
        <v>674</v>
      </c>
      <c r="D20" s="604">
        <v>4686</v>
      </c>
      <c r="E20" s="605">
        <v>4686</v>
      </c>
    </row>
    <row r="21" spans="1:5" x14ac:dyDescent="0.25">
      <c r="A21" s="599">
        <v>12</v>
      </c>
      <c r="B21" s="590" t="s">
        <v>141</v>
      </c>
      <c r="C21" s="591" t="s">
        <v>675</v>
      </c>
      <c r="D21" s="604">
        <v>6405</v>
      </c>
      <c r="E21" s="605">
        <v>6405</v>
      </c>
    </row>
    <row r="22" spans="1:5" ht="17.25" customHeight="1" x14ac:dyDescent="0.25">
      <c r="A22" s="599">
        <v>13</v>
      </c>
      <c r="B22" s="590" t="s">
        <v>171</v>
      </c>
      <c r="C22" s="591" t="s">
        <v>676</v>
      </c>
      <c r="D22" s="604">
        <v>16415</v>
      </c>
      <c r="E22" s="605">
        <v>16415</v>
      </c>
    </row>
    <row r="23" spans="1:5" x14ac:dyDescent="0.25">
      <c r="A23" s="599">
        <v>14</v>
      </c>
      <c r="B23" s="590" t="s">
        <v>157</v>
      </c>
      <c r="C23" s="591" t="s">
        <v>677</v>
      </c>
      <c r="D23" s="604">
        <v>9381</v>
      </c>
      <c r="E23" s="605">
        <v>9381</v>
      </c>
    </row>
    <row r="24" spans="1:5" ht="15.75" thickBot="1" x14ac:dyDescent="0.3">
      <c r="A24" s="606">
        <v>15</v>
      </c>
      <c r="B24" s="607" t="s">
        <v>169</v>
      </c>
      <c r="C24" s="608" t="s">
        <v>678</v>
      </c>
      <c r="D24" s="609">
        <v>698</v>
      </c>
      <c r="E24" s="610">
        <v>698</v>
      </c>
    </row>
  </sheetData>
  <mergeCells count="7">
    <mergeCell ref="A8:B9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zoomScaleNormal="100" workbookViewId="0">
      <pane xSplit="3" ySplit="4" topLeftCell="D113" activePane="bottomRight" state="frozen"/>
      <selection pane="topRight" activeCell="D1" sqref="D1"/>
      <selection pane="bottomLeft" activeCell="A6" sqref="A6"/>
      <selection pane="bottomRight" activeCell="E131" sqref="E131"/>
    </sheetView>
  </sheetViews>
  <sheetFormatPr defaultRowHeight="12" x14ac:dyDescent="0.25"/>
  <cols>
    <col min="1" max="1" width="4" style="742" customWidth="1"/>
    <col min="2" max="2" width="9.28515625" style="742" customWidth="1"/>
    <col min="3" max="3" width="40.7109375" style="743" customWidth="1"/>
    <col min="4" max="4" width="8.85546875" style="742" customWidth="1"/>
    <col min="5" max="5" width="10.85546875" style="742" customWidth="1"/>
    <col min="6" max="6" width="10.140625" style="742" customWidth="1"/>
    <col min="7" max="7" width="9.7109375" style="742" customWidth="1"/>
    <col min="8" max="8" width="10.140625" style="742" customWidth="1"/>
    <col min="9" max="9" width="11.85546875" style="742" customWidth="1"/>
    <col min="10" max="10" width="10.85546875" style="742" customWidth="1"/>
    <col min="11" max="11" width="10.140625" style="742" customWidth="1"/>
    <col min="12" max="12" width="12" style="742" customWidth="1"/>
    <col min="13" max="16384" width="9.140625" style="741"/>
  </cols>
  <sheetData>
    <row r="1" spans="1:12" s="713" customFormat="1" ht="15.75" customHeight="1" x14ac:dyDescent="0.25">
      <c r="A1" s="927" t="s">
        <v>749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</row>
    <row r="2" spans="1:12" s="713" customFormat="1" ht="7.5" customHeight="1" x14ac:dyDescent="0.25">
      <c r="A2" s="928"/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</row>
    <row r="3" spans="1:12" s="713" customFormat="1" ht="12" customHeight="1" x14ac:dyDescent="0.25">
      <c r="A3" s="929" t="s">
        <v>0</v>
      </c>
      <c r="B3" s="929" t="s">
        <v>1</v>
      </c>
      <c r="C3" s="929" t="s">
        <v>93</v>
      </c>
      <c r="D3" s="931" t="s">
        <v>750</v>
      </c>
      <c r="E3" s="931" t="s">
        <v>751</v>
      </c>
      <c r="F3" s="932" t="s">
        <v>421</v>
      </c>
      <c r="G3" s="932"/>
      <c r="H3" s="932"/>
      <c r="I3" s="932"/>
      <c r="J3" s="932"/>
      <c r="K3" s="933" t="s">
        <v>734</v>
      </c>
      <c r="L3" s="933" t="s">
        <v>752</v>
      </c>
    </row>
    <row r="4" spans="1:12" s="714" customFormat="1" ht="48.75" customHeight="1" x14ac:dyDescent="0.25">
      <c r="A4" s="930"/>
      <c r="B4" s="930"/>
      <c r="C4" s="930"/>
      <c r="D4" s="931"/>
      <c r="E4" s="931"/>
      <c r="F4" s="840" t="s">
        <v>735</v>
      </c>
      <c r="G4" s="840" t="s">
        <v>736</v>
      </c>
      <c r="H4" s="840" t="s">
        <v>737</v>
      </c>
      <c r="I4" s="840" t="s">
        <v>738</v>
      </c>
      <c r="J4" s="840" t="s">
        <v>739</v>
      </c>
      <c r="K4" s="933"/>
      <c r="L4" s="933"/>
    </row>
    <row r="5" spans="1:12" s="713" customFormat="1" ht="11.25" customHeight="1" x14ac:dyDescent="0.25">
      <c r="A5" s="715">
        <v>1</v>
      </c>
      <c r="B5" s="716" t="s">
        <v>109</v>
      </c>
      <c r="C5" s="717" t="s">
        <v>110</v>
      </c>
      <c r="D5" s="718">
        <f t="shared" ref="D5:D16" si="0">E5+K5+L5</f>
        <v>932</v>
      </c>
      <c r="E5" s="718">
        <v>932</v>
      </c>
      <c r="F5" s="715"/>
      <c r="G5" s="715"/>
      <c r="H5" s="715"/>
      <c r="I5" s="715"/>
      <c r="J5" s="715"/>
      <c r="K5" s="715"/>
      <c r="L5" s="715"/>
    </row>
    <row r="6" spans="1:12" s="713" customFormat="1" ht="11.25" customHeight="1" x14ac:dyDescent="0.25">
      <c r="A6" s="715">
        <v>2</v>
      </c>
      <c r="B6" s="716" t="s">
        <v>111</v>
      </c>
      <c r="C6" s="719" t="s">
        <v>112</v>
      </c>
      <c r="D6" s="718">
        <f>E6+K6+L6</f>
        <v>939</v>
      </c>
      <c r="E6" s="718">
        <v>939</v>
      </c>
      <c r="F6" s="715"/>
      <c r="G6" s="715"/>
      <c r="H6" s="715"/>
      <c r="I6" s="715"/>
      <c r="J6" s="715"/>
      <c r="K6" s="715"/>
      <c r="L6" s="715"/>
    </row>
    <row r="7" spans="1:12" s="713" customFormat="1" ht="11.25" customHeight="1" x14ac:dyDescent="0.25">
      <c r="A7" s="715">
        <v>3</v>
      </c>
      <c r="B7" s="720" t="s">
        <v>80</v>
      </c>
      <c r="C7" s="721" t="s">
        <v>81</v>
      </c>
      <c r="D7" s="718">
        <f t="shared" si="0"/>
        <v>3128</v>
      </c>
      <c r="E7" s="718">
        <v>2928</v>
      </c>
      <c r="F7" s="715"/>
      <c r="G7" s="715"/>
      <c r="H7" s="715"/>
      <c r="I7" s="715">
        <v>15</v>
      </c>
      <c r="J7" s="715"/>
      <c r="K7" s="715"/>
      <c r="L7" s="715">
        <v>200</v>
      </c>
    </row>
    <row r="8" spans="1:12" s="713" customFormat="1" ht="11.25" customHeight="1" x14ac:dyDescent="0.25">
      <c r="A8" s="715">
        <v>4</v>
      </c>
      <c r="B8" s="716" t="s">
        <v>113</v>
      </c>
      <c r="C8" s="719" t="s">
        <v>114</v>
      </c>
      <c r="D8" s="718">
        <f t="shared" si="0"/>
        <v>1001</v>
      </c>
      <c r="E8" s="718">
        <v>1001</v>
      </c>
      <c r="F8" s="715"/>
      <c r="G8" s="715"/>
      <c r="H8" s="715"/>
      <c r="I8" s="715"/>
      <c r="J8" s="715"/>
      <c r="K8" s="715"/>
      <c r="L8" s="715"/>
    </row>
    <row r="9" spans="1:12" s="713" customFormat="1" ht="11.25" customHeight="1" x14ac:dyDescent="0.25">
      <c r="A9" s="715">
        <v>5</v>
      </c>
      <c r="B9" s="716" t="s">
        <v>115</v>
      </c>
      <c r="C9" s="719" t="s">
        <v>116</v>
      </c>
      <c r="D9" s="718">
        <f t="shared" si="0"/>
        <v>1122</v>
      </c>
      <c r="E9" s="718">
        <v>1122</v>
      </c>
      <c r="F9" s="715"/>
      <c r="G9" s="715"/>
      <c r="H9" s="715"/>
      <c r="I9" s="715"/>
      <c r="J9" s="715"/>
      <c r="K9" s="715"/>
      <c r="L9" s="715"/>
    </row>
    <row r="10" spans="1:12" s="713" customFormat="1" ht="11.25" customHeight="1" x14ac:dyDescent="0.25">
      <c r="A10" s="715">
        <v>6</v>
      </c>
      <c r="B10" s="720" t="s">
        <v>117</v>
      </c>
      <c r="C10" s="721" t="s">
        <v>118</v>
      </c>
      <c r="D10" s="718">
        <f t="shared" si="0"/>
        <v>8494</v>
      </c>
      <c r="E10" s="718">
        <v>8153</v>
      </c>
      <c r="F10" s="715"/>
      <c r="G10" s="715"/>
      <c r="H10" s="715"/>
      <c r="I10" s="715">
        <v>15</v>
      </c>
      <c r="J10" s="715"/>
      <c r="K10" s="715"/>
      <c r="L10" s="715">
        <v>341</v>
      </c>
    </row>
    <row r="11" spans="1:12" s="713" customFormat="1" ht="11.25" customHeight="1" x14ac:dyDescent="0.25">
      <c r="A11" s="715">
        <v>7</v>
      </c>
      <c r="B11" s="722" t="s">
        <v>20</v>
      </c>
      <c r="C11" s="723" t="s">
        <v>21</v>
      </c>
      <c r="D11" s="718">
        <f t="shared" si="0"/>
        <v>3208</v>
      </c>
      <c r="E11" s="718">
        <v>2899</v>
      </c>
      <c r="F11" s="715"/>
      <c r="G11" s="715"/>
      <c r="H11" s="715"/>
      <c r="I11" s="715"/>
      <c r="J11" s="715"/>
      <c r="K11" s="715"/>
      <c r="L11" s="715">
        <v>309</v>
      </c>
    </row>
    <row r="12" spans="1:12" s="713" customFormat="1" ht="11.25" customHeight="1" x14ac:dyDescent="0.25">
      <c r="A12" s="715">
        <v>8</v>
      </c>
      <c r="B12" s="720" t="s">
        <v>119</v>
      </c>
      <c r="C12" s="721" t="s">
        <v>120</v>
      </c>
      <c r="D12" s="718">
        <f t="shared" si="0"/>
        <v>1191</v>
      </c>
      <c r="E12" s="718">
        <v>1191</v>
      </c>
      <c r="F12" s="715"/>
      <c r="G12" s="715"/>
      <c r="H12" s="715"/>
      <c r="I12" s="715"/>
      <c r="J12" s="715"/>
      <c r="K12" s="715"/>
      <c r="L12" s="715"/>
    </row>
    <row r="13" spans="1:12" s="713" customFormat="1" ht="11.25" customHeight="1" x14ac:dyDescent="0.25">
      <c r="A13" s="715">
        <v>9</v>
      </c>
      <c r="B13" s="720" t="s">
        <v>121</v>
      </c>
      <c r="C13" s="721" t="s">
        <v>122</v>
      </c>
      <c r="D13" s="718">
        <f t="shared" si="0"/>
        <v>1050</v>
      </c>
      <c r="E13" s="718">
        <v>1050</v>
      </c>
      <c r="F13" s="715"/>
      <c r="G13" s="715"/>
      <c r="H13" s="715"/>
      <c r="I13" s="715"/>
      <c r="J13" s="715"/>
      <c r="K13" s="715"/>
      <c r="L13" s="715"/>
    </row>
    <row r="14" spans="1:12" s="713" customFormat="1" ht="11.25" customHeight="1" x14ac:dyDescent="0.25">
      <c r="A14" s="715">
        <v>10</v>
      </c>
      <c r="B14" s="720" t="s">
        <v>123</v>
      </c>
      <c r="C14" s="721" t="s">
        <v>124</v>
      </c>
      <c r="D14" s="718">
        <f t="shared" si="0"/>
        <v>1392</v>
      </c>
      <c r="E14" s="718">
        <v>1392</v>
      </c>
      <c r="F14" s="715"/>
      <c r="G14" s="715"/>
      <c r="H14" s="715"/>
      <c r="I14" s="715"/>
      <c r="J14" s="715"/>
      <c r="K14" s="715"/>
      <c r="L14" s="715"/>
    </row>
    <row r="15" spans="1:12" s="713" customFormat="1" ht="11.25" customHeight="1" x14ac:dyDescent="0.25">
      <c r="A15" s="715">
        <v>11</v>
      </c>
      <c r="B15" s="720" t="s">
        <v>125</v>
      </c>
      <c r="C15" s="721" t="s">
        <v>126</v>
      </c>
      <c r="D15" s="718">
        <f t="shared" si="0"/>
        <v>1081</v>
      </c>
      <c r="E15" s="718">
        <v>1081</v>
      </c>
      <c r="F15" s="715"/>
      <c r="G15" s="715"/>
      <c r="H15" s="715"/>
      <c r="I15" s="715"/>
      <c r="J15" s="715"/>
      <c r="K15" s="715"/>
      <c r="L15" s="715"/>
    </row>
    <row r="16" spans="1:12" s="713" customFormat="1" ht="11.25" customHeight="1" x14ac:dyDescent="0.25">
      <c r="A16" s="715">
        <v>12</v>
      </c>
      <c r="B16" s="720" t="s">
        <v>127</v>
      </c>
      <c r="C16" s="721" t="s">
        <v>128</v>
      </c>
      <c r="D16" s="718">
        <f t="shared" si="0"/>
        <v>2154</v>
      </c>
      <c r="E16" s="718">
        <v>2154</v>
      </c>
      <c r="F16" s="715"/>
      <c r="G16" s="715"/>
      <c r="H16" s="715"/>
      <c r="I16" s="715"/>
      <c r="J16" s="715"/>
      <c r="K16" s="715"/>
      <c r="L16" s="715"/>
    </row>
    <row r="17" spans="1:12" s="713" customFormat="1" ht="11.25" customHeight="1" x14ac:dyDescent="0.25">
      <c r="A17" s="715">
        <v>13</v>
      </c>
      <c r="B17" s="724" t="s">
        <v>740</v>
      </c>
      <c r="C17" s="725" t="s">
        <v>130</v>
      </c>
      <c r="D17" s="718"/>
      <c r="E17" s="718"/>
      <c r="F17" s="715"/>
      <c r="G17" s="715"/>
      <c r="H17" s="715"/>
      <c r="I17" s="715"/>
      <c r="J17" s="715"/>
      <c r="K17" s="715"/>
      <c r="L17" s="715"/>
    </row>
    <row r="18" spans="1:12" s="713" customFormat="1" ht="11.25" customHeight="1" x14ac:dyDescent="0.25">
      <c r="A18" s="715">
        <v>14</v>
      </c>
      <c r="B18" s="720" t="s">
        <v>131</v>
      </c>
      <c r="C18" s="721" t="s">
        <v>132</v>
      </c>
      <c r="D18" s="718">
        <f t="shared" ref="D18:D26" si="1">E18+K18+L18</f>
        <v>1430</v>
      </c>
      <c r="E18" s="718">
        <v>1430</v>
      </c>
      <c r="F18" s="715"/>
      <c r="G18" s="715"/>
      <c r="H18" s="715"/>
      <c r="I18" s="715"/>
      <c r="J18" s="715"/>
      <c r="K18" s="715"/>
      <c r="L18" s="715"/>
    </row>
    <row r="19" spans="1:12" s="713" customFormat="1" ht="11.25" customHeight="1" x14ac:dyDescent="0.25">
      <c r="A19" s="715">
        <v>15</v>
      </c>
      <c r="B19" s="720" t="s">
        <v>133</v>
      </c>
      <c r="C19" s="721" t="s">
        <v>134</v>
      </c>
      <c r="D19" s="718">
        <f t="shared" si="1"/>
        <v>2061</v>
      </c>
      <c r="E19" s="718">
        <v>2061</v>
      </c>
      <c r="F19" s="715"/>
      <c r="G19" s="715"/>
      <c r="H19" s="715"/>
      <c r="I19" s="715"/>
      <c r="J19" s="715"/>
      <c r="K19" s="715"/>
      <c r="L19" s="715"/>
    </row>
    <row r="20" spans="1:12" s="713" customFormat="1" ht="11.25" customHeight="1" x14ac:dyDescent="0.25">
      <c r="A20" s="715">
        <v>16</v>
      </c>
      <c r="B20" s="720" t="s">
        <v>135</v>
      </c>
      <c r="C20" s="721" t="s">
        <v>136</v>
      </c>
      <c r="D20" s="718">
        <f t="shared" si="1"/>
        <v>2747</v>
      </c>
      <c r="E20" s="718">
        <v>2747</v>
      </c>
      <c r="F20" s="715"/>
      <c r="G20" s="715"/>
      <c r="H20" s="715"/>
      <c r="I20" s="715"/>
      <c r="J20" s="715"/>
      <c r="K20" s="715"/>
      <c r="L20" s="715"/>
    </row>
    <row r="21" spans="1:12" s="713" customFormat="1" ht="11.25" customHeight="1" x14ac:dyDescent="0.25">
      <c r="A21" s="715">
        <v>17</v>
      </c>
      <c r="B21" s="720" t="s">
        <v>30</v>
      </c>
      <c r="C21" s="721" t="s">
        <v>31</v>
      </c>
      <c r="D21" s="718">
        <f t="shared" si="1"/>
        <v>5522</v>
      </c>
      <c r="E21" s="718">
        <v>5086</v>
      </c>
      <c r="F21" s="715"/>
      <c r="G21" s="715"/>
      <c r="H21" s="715"/>
      <c r="I21" s="715">
        <v>15</v>
      </c>
      <c r="J21" s="715"/>
      <c r="K21" s="715"/>
      <c r="L21" s="715">
        <v>436</v>
      </c>
    </row>
    <row r="22" spans="1:12" s="713" customFormat="1" ht="11.25" customHeight="1" x14ac:dyDescent="0.25">
      <c r="A22" s="715">
        <v>18</v>
      </c>
      <c r="B22" s="716" t="s">
        <v>137</v>
      </c>
      <c r="C22" s="719" t="s">
        <v>138</v>
      </c>
      <c r="D22" s="718">
        <f t="shared" si="1"/>
        <v>880</v>
      </c>
      <c r="E22" s="718">
        <v>880</v>
      </c>
      <c r="F22" s="715"/>
      <c r="G22" s="715"/>
      <c r="H22" s="715"/>
      <c r="I22" s="715"/>
      <c r="J22" s="715"/>
      <c r="K22" s="715"/>
      <c r="L22" s="715"/>
    </row>
    <row r="23" spans="1:12" s="713" customFormat="1" ht="11.25" customHeight="1" x14ac:dyDescent="0.25">
      <c r="A23" s="715">
        <v>19</v>
      </c>
      <c r="B23" s="716" t="s">
        <v>139</v>
      </c>
      <c r="C23" s="719" t="s">
        <v>140</v>
      </c>
      <c r="D23" s="718">
        <f t="shared" si="1"/>
        <v>664</v>
      </c>
      <c r="E23" s="718">
        <v>664</v>
      </c>
      <c r="F23" s="715"/>
      <c r="G23" s="715"/>
      <c r="H23" s="715"/>
      <c r="I23" s="715"/>
      <c r="J23" s="715"/>
      <c r="K23" s="715"/>
      <c r="L23" s="715"/>
    </row>
    <row r="24" spans="1:12" s="713" customFormat="1" ht="11.25" customHeight="1" x14ac:dyDescent="0.25">
      <c r="A24" s="715">
        <v>20</v>
      </c>
      <c r="B24" s="716" t="s">
        <v>84</v>
      </c>
      <c r="C24" s="719" t="s">
        <v>85</v>
      </c>
      <c r="D24" s="718">
        <f t="shared" si="1"/>
        <v>3509</v>
      </c>
      <c r="E24" s="718">
        <v>3509</v>
      </c>
      <c r="F24" s="715"/>
      <c r="G24" s="715"/>
      <c r="H24" s="715"/>
      <c r="I24" s="715">
        <v>5</v>
      </c>
      <c r="J24" s="715"/>
      <c r="K24" s="715"/>
      <c r="L24" s="715"/>
    </row>
    <row r="25" spans="1:12" s="713" customFormat="1" ht="11.25" customHeight="1" x14ac:dyDescent="0.25">
      <c r="A25" s="715">
        <v>21</v>
      </c>
      <c r="B25" s="716" t="s">
        <v>141</v>
      </c>
      <c r="C25" s="719" t="s">
        <v>142</v>
      </c>
      <c r="D25" s="718">
        <f t="shared" si="1"/>
        <v>3090</v>
      </c>
      <c r="E25" s="718">
        <v>3090</v>
      </c>
      <c r="F25" s="715"/>
      <c r="G25" s="715"/>
      <c r="H25" s="715"/>
      <c r="I25" s="715">
        <v>10</v>
      </c>
      <c r="J25" s="715"/>
      <c r="K25" s="715"/>
      <c r="L25" s="715"/>
    </row>
    <row r="26" spans="1:12" s="713" customFormat="1" ht="11.25" customHeight="1" x14ac:dyDescent="0.25">
      <c r="A26" s="715">
        <v>22</v>
      </c>
      <c r="B26" s="720" t="s">
        <v>143</v>
      </c>
      <c r="C26" s="721" t="s">
        <v>144</v>
      </c>
      <c r="D26" s="718">
        <f t="shared" si="1"/>
        <v>702</v>
      </c>
      <c r="E26" s="718">
        <v>702</v>
      </c>
      <c r="F26" s="715"/>
      <c r="G26" s="715"/>
      <c r="H26" s="715"/>
      <c r="I26" s="715"/>
      <c r="J26" s="715"/>
      <c r="K26" s="715"/>
      <c r="L26" s="715"/>
    </row>
    <row r="27" spans="1:12" s="713" customFormat="1" ht="11.25" customHeight="1" x14ac:dyDescent="0.25">
      <c r="A27" s="715">
        <v>23</v>
      </c>
      <c r="B27" s="720" t="s">
        <v>145</v>
      </c>
      <c r="C27" s="721" t="s">
        <v>146</v>
      </c>
      <c r="D27" s="718"/>
      <c r="E27" s="718"/>
      <c r="F27" s="715"/>
      <c r="G27" s="715"/>
      <c r="H27" s="715"/>
      <c r="I27" s="715"/>
      <c r="J27" s="715"/>
      <c r="K27" s="715"/>
      <c r="L27" s="715"/>
    </row>
    <row r="28" spans="1:12" s="713" customFormat="1" ht="11.25" customHeight="1" x14ac:dyDescent="0.25">
      <c r="A28" s="715">
        <v>24</v>
      </c>
      <c r="B28" s="720" t="s">
        <v>147</v>
      </c>
      <c r="C28" s="721" t="s">
        <v>148</v>
      </c>
      <c r="D28" s="718">
        <f>E28+K28+L28</f>
        <v>500</v>
      </c>
      <c r="E28" s="718"/>
      <c r="F28" s="715"/>
      <c r="G28" s="715"/>
      <c r="H28" s="715"/>
      <c r="I28" s="715"/>
      <c r="J28" s="715"/>
      <c r="K28" s="715"/>
      <c r="L28" s="715">
        <v>500</v>
      </c>
    </row>
    <row r="29" spans="1:12" s="713" customFormat="1" ht="11.25" customHeight="1" x14ac:dyDescent="0.25">
      <c r="A29" s="715">
        <v>25</v>
      </c>
      <c r="B29" s="716" t="s">
        <v>149</v>
      </c>
      <c r="C29" s="723" t="s">
        <v>150</v>
      </c>
      <c r="D29" s="718">
        <f>E29+K29+L29</f>
        <v>13139</v>
      </c>
      <c r="E29" s="718">
        <v>13139</v>
      </c>
      <c r="F29" s="715"/>
      <c r="G29" s="715"/>
      <c r="H29" s="715"/>
      <c r="I29" s="715"/>
      <c r="J29" s="715"/>
      <c r="K29" s="715"/>
      <c r="L29" s="715"/>
    </row>
    <row r="30" spans="1:12" s="713" customFormat="1" ht="11.25" customHeight="1" x14ac:dyDescent="0.25">
      <c r="A30" s="715">
        <v>26</v>
      </c>
      <c r="B30" s="720" t="s">
        <v>151</v>
      </c>
      <c r="C30" s="721" t="s">
        <v>152</v>
      </c>
      <c r="D30" s="718">
        <f>E30+K30+L30</f>
        <v>2448</v>
      </c>
      <c r="E30" s="718">
        <v>2448</v>
      </c>
      <c r="F30" s="715"/>
      <c r="G30" s="715"/>
      <c r="H30" s="715"/>
      <c r="I30" s="715">
        <v>80</v>
      </c>
      <c r="J30" s="715"/>
      <c r="K30" s="715"/>
      <c r="L30" s="715"/>
    </row>
    <row r="31" spans="1:12" s="713" customFormat="1" ht="11.25" customHeight="1" x14ac:dyDescent="0.25">
      <c r="A31" s="715">
        <v>27</v>
      </c>
      <c r="B31" s="716" t="s">
        <v>153</v>
      </c>
      <c r="C31" s="719" t="s">
        <v>154</v>
      </c>
      <c r="D31" s="718"/>
      <c r="E31" s="718"/>
      <c r="F31" s="715"/>
      <c r="G31" s="715"/>
      <c r="H31" s="715"/>
      <c r="I31" s="715"/>
      <c r="J31" s="715"/>
      <c r="K31" s="715"/>
      <c r="L31" s="715"/>
    </row>
    <row r="32" spans="1:12" s="713" customFormat="1" ht="11.25" customHeight="1" x14ac:dyDescent="0.25">
      <c r="A32" s="715">
        <v>28</v>
      </c>
      <c r="B32" s="716" t="s">
        <v>155</v>
      </c>
      <c r="C32" s="844" t="s">
        <v>156</v>
      </c>
      <c r="D32" s="718"/>
      <c r="E32" s="718"/>
      <c r="F32" s="715"/>
      <c r="G32" s="715"/>
      <c r="H32" s="715"/>
      <c r="I32" s="715"/>
      <c r="J32" s="715"/>
      <c r="K32" s="715"/>
      <c r="L32" s="715"/>
    </row>
    <row r="33" spans="1:12" s="713" customFormat="1" ht="11.25" customHeight="1" x14ac:dyDescent="0.25">
      <c r="A33" s="715">
        <v>29</v>
      </c>
      <c r="B33" s="720" t="s">
        <v>157</v>
      </c>
      <c r="C33" s="721" t="s">
        <v>158</v>
      </c>
      <c r="D33" s="718">
        <f t="shared" ref="D33:D54" si="2">E33+K33+L33</f>
        <v>4148</v>
      </c>
      <c r="E33" s="718">
        <v>4148</v>
      </c>
      <c r="F33" s="715"/>
      <c r="G33" s="715"/>
      <c r="H33" s="715"/>
      <c r="I33" s="715">
        <v>15</v>
      </c>
      <c r="J33" s="715"/>
      <c r="K33" s="715"/>
      <c r="L33" s="715"/>
    </row>
    <row r="34" spans="1:12" s="713" customFormat="1" ht="11.25" customHeight="1" x14ac:dyDescent="0.25">
      <c r="A34" s="715">
        <v>30</v>
      </c>
      <c r="B34" s="716" t="s">
        <v>46</v>
      </c>
      <c r="C34" s="719" t="s">
        <v>47</v>
      </c>
      <c r="D34" s="718">
        <f t="shared" si="2"/>
        <v>6347</v>
      </c>
      <c r="E34" s="718">
        <v>6347</v>
      </c>
      <c r="F34" s="715"/>
      <c r="G34" s="715"/>
      <c r="H34" s="715"/>
      <c r="I34" s="715">
        <v>15</v>
      </c>
      <c r="J34" s="715"/>
      <c r="K34" s="715"/>
      <c r="L34" s="715"/>
    </row>
    <row r="35" spans="1:12" s="713" customFormat="1" ht="11.25" customHeight="1" x14ac:dyDescent="0.25">
      <c r="A35" s="715">
        <v>31</v>
      </c>
      <c r="B35" s="722" t="s">
        <v>159</v>
      </c>
      <c r="C35" s="723" t="s">
        <v>160</v>
      </c>
      <c r="D35" s="718">
        <f t="shared" si="2"/>
        <v>1208</v>
      </c>
      <c r="E35" s="718">
        <v>1208</v>
      </c>
      <c r="F35" s="715"/>
      <c r="G35" s="715"/>
      <c r="H35" s="715"/>
      <c r="I35" s="715"/>
      <c r="J35" s="715"/>
      <c r="K35" s="715"/>
      <c r="L35" s="715"/>
    </row>
    <row r="36" spans="1:12" s="713" customFormat="1" ht="11.25" customHeight="1" x14ac:dyDescent="0.25">
      <c r="A36" s="715">
        <v>32</v>
      </c>
      <c r="B36" s="716" t="s">
        <v>58</v>
      </c>
      <c r="C36" s="719" t="s">
        <v>59</v>
      </c>
      <c r="D36" s="718">
        <f t="shared" si="2"/>
        <v>4819</v>
      </c>
      <c r="E36" s="718">
        <v>4271</v>
      </c>
      <c r="F36" s="715"/>
      <c r="G36" s="715"/>
      <c r="H36" s="715"/>
      <c r="I36" s="715">
        <v>15</v>
      </c>
      <c r="J36" s="715"/>
      <c r="K36" s="715"/>
      <c r="L36" s="715">
        <v>548</v>
      </c>
    </row>
    <row r="37" spans="1:12" s="713" customFormat="1" ht="11.25" customHeight="1" x14ac:dyDescent="0.25">
      <c r="A37" s="715">
        <v>33</v>
      </c>
      <c r="B37" s="716" t="s">
        <v>161</v>
      </c>
      <c r="C37" s="719" t="s">
        <v>162</v>
      </c>
      <c r="D37" s="718">
        <f t="shared" si="2"/>
        <v>1587</v>
      </c>
      <c r="E37" s="718">
        <v>1587</v>
      </c>
      <c r="F37" s="715"/>
      <c r="G37" s="715"/>
      <c r="H37" s="715"/>
      <c r="I37" s="715"/>
      <c r="J37" s="715"/>
      <c r="K37" s="715"/>
      <c r="L37" s="715"/>
    </row>
    <row r="38" spans="1:12" s="713" customFormat="1" ht="11.25" customHeight="1" x14ac:dyDescent="0.25">
      <c r="A38" s="715">
        <v>34</v>
      </c>
      <c r="B38" s="720" t="s">
        <v>82</v>
      </c>
      <c r="C38" s="721" t="s">
        <v>83</v>
      </c>
      <c r="D38" s="718">
        <f t="shared" si="2"/>
        <v>4134</v>
      </c>
      <c r="E38" s="718">
        <v>4134</v>
      </c>
      <c r="F38" s="715"/>
      <c r="G38" s="715"/>
      <c r="H38" s="715"/>
      <c r="I38" s="715">
        <v>10</v>
      </c>
      <c r="J38" s="715"/>
      <c r="K38" s="715"/>
      <c r="L38" s="715"/>
    </row>
    <row r="39" spans="1:12" s="713" customFormat="1" ht="11.25" customHeight="1" x14ac:dyDescent="0.25">
      <c r="A39" s="715">
        <v>35</v>
      </c>
      <c r="B39" s="716" t="s">
        <v>163</v>
      </c>
      <c r="C39" s="719" t="s">
        <v>164</v>
      </c>
      <c r="D39" s="718">
        <f t="shared" si="2"/>
        <v>1426</v>
      </c>
      <c r="E39" s="718">
        <v>1426</v>
      </c>
      <c r="F39" s="715"/>
      <c r="G39" s="715"/>
      <c r="H39" s="715"/>
      <c r="I39" s="715"/>
      <c r="J39" s="715"/>
      <c r="K39" s="715"/>
      <c r="L39" s="715"/>
    </row>
    <row r="40" spans="1:12" s="713" customFormat="1" ht="11.25" customHeight="1" x14ac:dyDescent="0.25">
      <c r="A40" s="715">
        <v>36</v>
      </c>
      <c r="B40" s="716" t="s">
        <v>165</v>
      </c>
      <c r="C40" s="719" t="s">
        <v>166</v>
      </c>
      <c r="D40" s="718">
        <f t="shared" si="2"/>
        <v>897</v>
      </c>
      <c r="E40" s="718">
        <v>897</v>
      </c>
      <c r="F40" s="715"/>
      <c r="G40" s="715"/>
      <c r="H40" s="715"/>
      <c r="I40" s="715"/>
      <c r="J40" s="715"/>
      <c r="K40" s="715"/>
      <c r="L40" s="715"/>
    </row>
    <row r="41" spans="1:12" s="713" customFormat="1" ht="11.25" customHeight="1" x14ac:dyDescent="0.25">
      <c r="A41" s="715">
        <v>37</v>
      </c>
      <c r="B41" s="726" t="s">
        <v>86</v>
      </c>
      <c r="C41" s="727" t="s">
        <v>87</v>
      </c>
      <c r="D41" s="718">
        <f t="shared" si="2"/>
        <v>1552</v>
      </c>
      <c r="E41" s="718">
        <v>1552</v>
      </c>
      <c r="F41" s="715"/>
      <c r="G41" s="715"/>
      <c r="H41" s="715"/>
      <c r="I41" s="715"/>
      <c r="J41" s="715"/>
      <c r="K41" s="715"/>
      <c r="L41" s="715"/>
    </row>
    <row r="42" spans="1:12" s="713" customFormat="1" ht="11.25" customHeight="1" x14ac:dyDescent="0.25">
      <c r="A42" s="715">
        <v>38</v>
      </c>
      <c r="B42" s="716" t="s">
        <v>167</v>
      </c>
      <c r="C42" s="719" t="s">
        <v>168</v>
      </c>
      <c r="D42" s="718">
        <f t="shared" si="2"/>
        <v>709</v>
      </c>
      <c r="E42" s="718">
        <v>709</v>
      </c>
      <c r="F42" s="715"/>
      <c r="G42" s="715"/>
      <c r="H42" s="715"/>
      <c r="I42" s="715"/>
      <c r="J42" s="715"/>
      <c r="K42" s="715"/>
      <c r="L42" s="715"/>
    </row>
    <row r="43" spans="1:12" s="713" customFormat="1" ht="11.25" customHeight="1" x14ac:dyDescent="0.25">
      <c r="A43" s="715">
        <v>39</v>
      </c>
      <c r="B43" s="722" t="s">
        <v>169</v>
      </c>
      <c r="C43" s="723" t="s">
        <v>170</v>
      </c>
      <c r="D43" s="718">
        <f t="shared" si="2"/>
        <v>963</v>
      </c>
      <c r="E43" s="718">
        <v>963</v>
      </c>
      <c r="F43" s="715"/>
      <c r="G43" s="715"/>
      <c r="H43" s="715"/>
      <c r="I43" s="715"/>
      <c r="J43" s="715">
        <v>100</v>
      </c>
      <c r="K43" s="715"/>
      <c r="L43" s="715"/>
    </row>
    <row r="44" spans="1:12" s="713" customFormat="1" ht="11.25" customHeight="1" x14ac:dyDescent="0.25">
      <c r="A44" s="715">
        <v>40</v>
      </c>
      <c r="B44" s="720" t="s">
        <v>171</v>
      </c>
      <c r="C44" s="721" t="s">
        <v>172</v>
      </c>
      <c r="D44" s="718">
        <f t="shared" si="2"/>
        <v>5843</v>
      </c>
      <c r="E44" s="718">
        <v>5557</v>
      </c>
      <c r="F44" s="715"/>
      <c r="G44" s="715"/>
      <c r="H44" s="715"/>
      <c r="I44" s="715">
        <v>25</v>
      </c>
      <c r="J44" s="715"/>
      <c r="K44" s="715"/>
      <c r="L44" s="715">
        <v>286</v>
      </c>
    </row>
    <row r="45" spans="1:12" s="713" customFormat="1" ht="11.25" customHeight="1" x14ac:dyDescent="0.25">
      <c r="A45" s="715">
        <v>41</v>
      </c>
      <c r="B45" s="716" t="s">
        <v>78</v>
      </c>
      <c r="C45" s="719" t="s">
        <v>79</v>
      </c>
      <c r="D45" s="718">
        <f t="shared" si="2"/>
        <v>1289</v>
      </c>
      <c r="E45" s="718">
        <v>1289</v>
      </c>
      <c r="F45" s="715"/>
      <c r="G45" s="715"/>
      <c r="H45" s="715"/>
      <c r="I45" s="715"/>
      <c r="J45" s="715"/>
      <c r="K45" s="715"/>
      <c r="L45" s="715"/>
    </row>
    <row r="46" spans="1:12" s="713" customFormat="1" ht="11.25" customHeight="1" x14ac:dyDescent="0.25">
      <c r="A46" s="715">
        <v>42</v>
      </c>
      <c r="B46" s="720" t="s">
        <v>173</v>
      </c>
      <c r="C46" s="721" t="s">
        <v>174</v>
      </c>
      <c r="D46" s="718">
        <f t="shared" si="2"/>
        <v>4351</v>
      </c>
      <c r="E46" s="718">
        <v>4351</v>
      </c>
      <c r="F46" s="715"/>
      <c r="G46" s="715"/>
      <c r="H46" s="715"/>
      <c r="I46" s="715"/>
      <c r="J46" s="715"/>
      <c r="K46" s="715"/>
      <c r="L46" s="715"/>
    </row>
    <row r="47" spans="1:12" s="713" customFormat="1" ht="11.25" customHeight="1" x14ac:dyDescent="0.25">
      <c r="A47" s="715">
        <v>43</v>
      </c>
      <c r="B47" s="716" t="s">
        <v>175</v>
      </c>
      <c r="C47" s="719" t="s">
        <v>176</v>
      </c>
      <c r="D47" s="718">
        <f t="shared" si="2"/>
        <v>962</v>
      </c>
      <c r="E47" s="718">
        <v>962</v>
      </c>
      <c r="F47" s="715"/>
      <c r="G47" s="715"/>
      <c r="H47" s="715"/>
      <c r="I47" s="715"/>
      <c r="J47" s="715"/>
      <c r="K47" s="715"/>
      <c r="L47" s="715"/>
    </row>
    <row r="48" spans="1:12" s="713" customFormat="1" ht="11.25" customHeight="1" x14ac:dyDescent="0.25">
      <c r="A48" s="715">
        <v>44</v>
      </c>
      <c r="B48" s="716" t="s">
        <v>42</v>
      </c>
      <c r="C48" s="719" t="s">
        <v>43</v>
      </c>
      <c r="D48" s="718">
        <f t="shared" si="2"/>
        <v>1544</v>
      </c>
      <c r="E48" s="718">
        <v>1544</v>
      </c>
      <c r="F48" s="715"/>
      <c r="G48" s="715"/>
      <c r="H48" s="715"/>
      <c r="I48" s="715"/>
      <c r="J48" s="715"/>
      <c r="K48" s="715"/>
      <c r="L48" s="715"/>
    </row>
    <row r="49" spans="1:12" s="713" customFormat="1" ht="11.25" customHeight="1" x14ac:dyDescent="0.25">
      <c r="A49" s="715">
        <v>45</v>
      </c>
      <c r="B49" s="728" t="s">
        <v>177</v>
      </c>
      <c r="C49" s="729" t="s">
        <v>178</v>
      </c>
      <c r="D49" s="718">
        <f t="shared" si="2"/>
        <v>1835</v>
      </c>
      <c r="E49" s="718">
        <v>1835</v>
      </c>
      <c r="F49" s="715"/>
      <c r="G49" s="715"/>
      <c r="H49" s="715"/>
      <c r="I49" s="715"/>
      <c r="J49" s="715"/>
      <c r="K49" s="715"/>
      <c r="L49" s="715"/>
    </row>
    <row r="50" spans="1:12" s="713" customFormat="1" ht="11.25" customHeight="1" x14ac:dyDescent="0.25">
      <c r="A50" s="715">
        <v>46</v>
      </c>
      <c r="B50" s="720" t="s">
        <v>179</v>
      </c>
      <c r="C50" s="721" t="s">
        <v>180</v>
      </c>
      <c r="D50" s="718">
        <f t="shared" si="2"/>
        <v>606</v>
      </c>
      <c r="E50" s="718">
        <v>606</v>
      </c>
      <c r="F50" s="715"/>
      <c r="G50" s="715"/>
      <c r="H50" s="715"/>
      <c r="I50" s="715"/>
      <c r="J50" s="715"/>
      <c r="K50" s="715"/>
      <c r="L50" s="715"/>
    </row>
    <row r="51" spans="1:12" s="713" customFormat="1" ht="11.25" customHeight="1" x14ac:dyDescent="0.25">
      <c r="A51" s="715">
        <v>47</v>
      </c>
      <c r="B51" s="716" t="s">
        <v>181</v>
      </c>
      <c r="C51" s="719" t="s">
        <v>182</v>
      </c>
      <c r="D51" s="718">
        <f t="shared" si="2"/>
        <v>1224</v>
      </c>
      <c r="E51" s="718">
        <v>1224</v>
      </c>
      <c r="F51" s="715"/>
      <c r="G51" s="715"/>
      <c r="H51" s="715"/>
      <c r="I51" s="715"/>
      <c r="J51" s="715"/>
      <c r="K51" s="715"/>
      <c r="L51" s="715"/>
    </row>
    <row r="52" spans="1:12" s="713" customFormat="1" ht="11.25" customHeight="1" x14ac:dyDescent="0.25">
      <c r="A52" s="715">
        <v>48</v>
      </c>
      <c r="B52" s="720" t="s">
        <v>183</v>
      </c>
      <c r="C52" s="721" t="s">
        <v>184</v>
      </c>
      <c r="D52" s="718">
        <f t="shared" si="2"/>
        <v>1893</v>
      </c>
      <c r="E52" s="718">
        <v>1893</v>
      </c>
      <c r="F52" s="715"/>
      <c r="G52" s="715"/>
      <c r="H52" s="715"/>
      <c r="I52" s="715"/>
      <c r="J52" s="715"/>
      <c r="K52" s="715"/>
      <c r="L52" s="715"/>
    </row>
    <row r="53" spans="1:12" s="713" customFormat="1" ht="11.25" customHeight="1" x14ac:dyDescent="0.25">
      <c r="A53" s="715">
        <v>49</v>
      </c>
      <c r="B53" s="716" t="s">
        <v>185</v>
      </c>
      <c r="C53" s="719" t="s">
        <v>186</v>
      </c>
      <c r="D53" s="718">
        <f t="shared" si="2"/>
        <v>6569</v>
      </c>
      <c r="E53" s="718">
        <v>6569</v>
      </c>
      <c r="F53" s="715"/>
      <c r="G53" s="715"/>
      <c r="H53" s="715"/>
      <c r="I53" s="715">
        <v>20</v>
      </c>
      <c r="J53" s="715"/>
      <c r="K53" s="715"/>
      <c r="L53" s="715"/>
    </row>
    <row r="54" spans="1:12" s="713" customFormat="1" ht="11.25" customHeight="1" x14ac:dyDescent="0.25">
      <c r="A54" s="715">
        <v>50</v>
      </c>
      <c r="B54" s="720" t="s">
        <v>187</v>
      </c>
      <c r="C54" s="721" t="s">
        <v>188</v>
      </c>
      <c r="D54" s="718">
        <f t="shared" si="2"/>
        <v>1010</v>
      </c>
      <c r="E54" s="718">
        <v>1010</v>
      </c>
      <c r="F54" s="715"/>
      <c r="G54" s="715"/>
      <c r="H54" s="715"/>
      <c r="I54" s="715"/>
      <c r="J54" s="715"/>
      <c r="K54" s="715"/>
      <c r="L54" s="715"/>
    </row>
    <row r="55" spans="1:12" s="713" customFormat="1" ht="11.25" customHeight="1" x14ac:dyDescent="0.25">
      <c r="A55" s="715">
        <v>51</v>
      </c>
      <c r="B55" s="720" t="s">
        <v>189</v>
      </c>
      <c r="C55" s="721" t="s">
        <v>190</v>
      </c>
      <c r="D55" s="718"/>
      <c r="E55" s="718"/>
      <c r="F55" s="715"/>
      <c r="G55" s="715"/>
      <c r="H55" s="715"/>
      <c r="I55" s="715"/>
      <c r="J55" s="715"/>
      <c r="K55" s="715"/>
      <c r="L55" s="715"/>
    </row>
    <row r="56" spans="1:12" s="713" customFormat="1" ht="11.25" customHeight="1" x14ac:dyDescent="0.25">
      <c r="A56" s="715">
        <v>52</v>
      </c>
      <c r="B56" s="720">
        <v>29179</v>
      </c>
      <c r="C56" s="721" t="s">
        <v>192</v>
      </c>
      <c r="D56" s="718">
        <f t="shared" ref="D56:D61" si="3">E56+K56+L56</f>
        <v>360</v>
      </c>
      <c r="E56" s="718"/>
      <c r="F56" s="715"/>
      <c r="G56" s="715"/>
      <c r="H56" s="715"/>
      <c r="I56" s="715"/>
      <c r="J56" s="715"/>
      <c r="K56" s="715"/>
      <c r="L56" s="715">
        <v>360</v>
      </c>
    </row>
    <row r="57" spans="1:12" s="713" customFormat="1" ht="11.25" customHeight="1" x14ac:dyDescent="0.25">
      <c r="A57" s="715">
        <v>53</v>
      </c>
      <c r="B57" s="720" t="s">
        <v>22</v>
      </c>
      <c r="C57" s="721" t="s">
        <v>23</v>
      </c>
      <c r="D57" s="718">
        <f t="shared" si="3"/>
        <v>2144</v>
      </c>
      <c r="E57" s="718">
        <v>2144</v>
      </c>
      <c r="F57" s="715"/>
      <c r="G57" s="715"/>
      <c r="H57" s="715"/>
      <c r="I57" s="715"/>
      <c r="J57" s="715"/>
      <c r="K57" s="715"/>
      <c r="L57" s="715"/>
    </row>
    <row r="58" spans="1:12" s="713" customFormat="1" ht="11.25" customHeight="1" x14ac:dyDescent="0.25">
      <c r="A58" s="715">
        <v>54</v>
      </c>
      <c r="B58" s="720" t="s">
        <v>24</v>
      </c>
      <c r="C58" s="721" t="s">
        <v>25</v>
      </c>
      <c r="D58" s="718">
        <f t="shared" si="3"/>
        <v>1686</v>
      </c>
      <c r="E58" s="718">
        <v>1686</v>
      </c>
      <c r="F58" s="715"/>
      <c r="G58" s="715"/>
      <c r="H58" s="715"/>
      <c r="I58" s="715"/>
      <c r="J58" s="715"/>
      <c r="K58" s="715"/>
      <c r="L58" s="715"/>
    </row>
    <row r="59" spans="1:12" s="713" customFormat="1" ht="11.25" customHeight="1" x14ac:dyDescent="0.25">
      <c r="A59" s="715">
        <v>55</v>
      </c>
      <c r="B59" s="720" t="s">
        <v>193</v>
      </c>
      <c r="C59" s="721" t="s">
        <v>597</v>
      </c>
      <c r="D59" s="718">
        <f t="shared" si="3"/>
        <v>2387</v>
      </c>
      <c r="E59" s="718">
        <v>2387</v>
      </c>
      <c r="F59" s="715"/>
      <c r="G59" s="715"/>
      <c r="H59" s="715"/>
      <c r="I59" s="715"/>
      <c r="J59" s="715"/>
      <c r="K59" s="715"/>
      <c r="L59" s="715"/>
    </row>
    <row r="60" spans="1:12" s="713" customFormat="1" ht="11.25" customHeight="1" x14ac:dyDescent="0.25">
      <c r="A60" s="715">
        <v>56</v>
      </c>
      <c r="B60" s="716" t="s">
        <v>26</v>
      </c>
      <c r="C60" s="721" t="s">
        <v>27</v>
      </c>
      <c r="D60" s="718">
        <f t="shared" si="3"/>
        <v>3064</v>
      </c>
      <c r="E60" s="718">
        <v>3064</v>
      </c>
      <c r="F60" s="715"/>
      <c r="G60" s="715"/>
      <c r="H60" s="715"/>
      <c r="I60" s="715"/>
      <c r="J60" s="715"/>
      <c r="K60" s="715"/>
      <c r="L60" s="715"/>
    </row>
    <row r="61" spans="1:12" s="713" customFormat="1" ht="12" customHeight="1" x14ac:dyDescent="0.25">
      <c r="A61" s="715">
        <v>57</v>
      </c>
      <c r="B61" s="722" t="s">
        <v>28</v>
      </c>
      <c r="C61" s="18" t="s">
        <v>195</v>
      </c>
      <c r="D61" s="718">
        <f t="shared" si="3"/>
        <v>1858</v>
      </c>
      <c r="E61" s="718">
        <v>1858</v>
      </c>
      <c r="F61" s="715"/>
      <c r="G61" s="715"/>
      <c r="H61" s="715"/>
      <c r="I61" s="715"/>
      <c r="J61" s="715"/>
      <c r="K61" s="715"/>
      <c r="L61" s="715"/>
    </row>
    <row r="62" spans="1:12" s="713" customFormat="1" ht="11.25" customHeight="1" x14ac:dyDescent="0.25">
      <c r="A62" s="715">
        <v>58</v>
      </c>
      <c r="B62" s="716" t="s">
        <v>196</v>
      </c>
      <c r="C62" s="721" t="s">
        <v>197</v>
      </c>
      <c r="D62" s="718"/>
      <c r="E62" s="718"/>
      <c r="F62" s="715"/>
      <c r="G62" s="715"/>
      <c r="H62" s="715"/>
      <c r="I62" s="715"/>
      <c r="J62" s="715"/>
      <c r="K62" s="715"/>
      <c r="L62" s="715"/>
    </row>
    <row r="63" spans="1:12" s="713" customFormat="1" ht="11.25" customHeight="1" x14ac:dyDescent="0.25">
      <c r="A63" s="715">
        <v>59</v>
      </c>
      <c r="B63" s="720" t="s">
        <v>198</v>
      </c>
      <c r="C63" s="721" t="s">
        <v>199</v>
      </c>
      <c r="D63" s="718"/>
      <c r="E63" s="718"/>
      <c r="F63" s="715"/>
      <c r="G63" s="715"/>
      <c r="H63" s="715"/>
      <c r="I63" s="715"/>
      <c r="J63" s="715"/>
      <c r="K63" s="715"/>
      <c r="L63" s="715"/>
    </row>
    <row r="64" spans="1:12" s="713" customFormat="1" ht="11.25" customHeight="1" x14ac:dyDescent="0.25">
      <c r="A64" s="715">
        <v>60</v>
      </c>
      <c r="B64" s="716" t="s">
        <v>62</v>
      </c>
      <c r="C64" s="721" t="s">
        <v>200</v>
      </c>
      <c r="D64" s="718">
        <f>E64+K64+L64</f>
        <v>4238</v>
      </c>
      <c r="E64" s="718">
        <v>4238</v>
      </c>
      <c r="F64" s="715"/>
      <c r="G64" s="715"/>
      <c r="H64" s="715"/>
      <c r="I64" s="715"/>
      <c r="J64" s="715"/>
      <c r="K64" s="715"/>
      <c r="L64" s="715"/>
    </row>
    <row r="65" spans="1:12" s="713" customFormat="1" ht="11.25" customHeight="1" x14ac:dyDescent="0.25">
      <c r="A65" s="715">
        <v>61</v>
      </c>
      <c r="B65" s="716" t="s">
        <v>64</v>
      </c>
      <c r="C65" s="721" t="s">
        <v>201</v>
      </c>
      <c r="D65" s="718">
        <f>E65+K65+L65</f>
        <v>2652</v>
      </c>
      <c r="E65" s="718">
        <v>2352</v>
      </c>
      <c r="F65" s="715"/>
      <c r="G65" s="715"/>
      <c r="H65" s="715"/>
      <c r="I65" s="715"/>
      <c r="J65" s="715"/>
      <c r="K65" s="715"/>
      <c r="L65" s="715">
        <v>300</v>
      </c>
    </row>
    <row r="66" spans="1:12" s="713" customFormat="1" ht="11.25" customHeight="1" x14ac:dyDescent="0.25">
      <c r="A66" s="715">
        <v>62</v>
      </c>
      <c r="B66" s="716" t="s">
        <v>66</v>
      </c>
      <c r="C66" s="721" t="s">
        <v>202</v>
      </c>
      <c r="D66" s="718">
        <f>E66+K66+L66</f>
        <v>5695</v>
      </c>
      <c r="E66" s="718">
        <v>5695</v>
      </c>
      <c r="F66" s="715">
        <v>32</v>
      </c>
      <c r="G66" s="715"/>
      <c r="H66" s="715"/>
      <c r="I66" s="715"/>
      <c r="J66" s="715"/>
      <c r="K66" s="715"/>
      <c r="L66" s="715"/>
    </row>
    <row r="67" spans="1:12" s="713" customFormat="1" ht="11.25" customHeight="1" x14ac:dyDescent="0.25">
      <c r="A67" s="715">
        <v>63</v>
      </c>
      <c r="B67" s="716" t="s">
        <v>203</v>
      </c>
      <c r="C67" s="721" t="s">
        <v>204</v>
      </c>
      <c r="D67" s="718"/>
      <c r="E67" s="718"/>
      <c r="F67" s="715"/>
      <c r="G67" s="715"/>
      <c r="H67" s="715"/>
      <c r="I67" s="715"/>
      <c r="J67" s="715"/>
      <c r="K67" s="715"/>
      <c r="L67" s="715"/>
    </row>
    <row r="68" spans="1:12" s="713" customFormat="1" ht="11.25" customHeight="1" x14ac:dyDescent="0.25">
      <c r="A68" s="715">
        <v>64</v>
      </c>
      <c r="B68" s="716" t="s">
        <v>205</v>
      </c>
      <c r="C68" s="721" t="s">
        <v>206</v>
      </c>
      <c r="D68" s="718"/>
      <c r="E68" s="718"/>
      <c r="F68" s="715"/>
      <c r="G68" s="715"/>
      <c r="H68" s="715"/>
      <c r="I68" s="715"/>
      <c r="J68" s="715"/>
      <c r="K68" s="715"/>
      <c r="L68" s="715"/>
    </row>
    <row r="69" spans="1:12" s="713" customFormat="1" ht="11.25" customHeight="1" x14ac:dyDescent="0.25">
      <c r="A69" s="715">
        <v>65</v>
      </c>
      <c r="B69" s="716" t="s">
        <v>207</v>
      </c>
      <c r="C69" s="721" t="s">
        <v>208</v>
      </c>
      <c r="D69" s="718"/>
      <c r="E69" s="718"/>
      <c r="F69" s="715"/>
      <c r="G69" s="715"/>
      <c r="H69" s="715"/>
      <c r="I69" s="715"/>
      <c r="J69" s="715"/>
      <c r="K69" s="715"/>
      <c r="L69" s="715"/>
    </row>
    <row r="70" spans="1:12" s="713" customFormat="1" ht="11.25" customHeight="1" x14ac:dyDescent="0.25">
      <c r="A70" s="715">
        <v>66</v>
      </c>
      <c r="B70" s="716" t="s">
        <v>209</v>
      </c>
      <c r="C70" s="721" t="s">
        <v>210</v>
      </c>
      <c r="D70" s="718"/>
      <c r="E70" s="718"/>
      <c r="F70" s="715"/>
      <c r="G70" s="715"/>
      <c r="H70" s="715"/>
      <c r="I70" s="715"/>
      <c r="J70" s="715"/>
      <c r="K70" s="715"/>
      <c r="L70" s="715"/>
    </row>
    <row r="71" spans="1:12" s="713" customFormat="1" ht="11.25" customHeight="1" x14ac:dyDescent="0.25">
      <c r="A71" s="715">
        <v>67</v>
      </c>
      <c r="B71" s="720" t="s">
        <v>211</v>
      </c>
      <c r="C71" s="721" t="s">
        <v>212</v>
      </c>
      <c r="D71" s="718"/>
      <c r="E71" s="718"/>
      <c r="F71" s="715"/>
      <c r="G71" s="715"/>
      <c r="H71" s="715"/>
      <c r="I71" s="715"/>
      <c r="J71" s="715"/>
      <c r="K71" s="715"/>
      <c r="L71" s="715"/>
    </row>
    <row r="72" spans="1:12" s="713" customFormat="1" ht="11.25" customHeight="1" x14ac:dyDescent="0.25">
      <c r="A72" s="715">
        <v>68</v>
      </c>
      <c r="B72" s="716" t="s">
        <v>213</v>
      </c>
      <c r="C72" s="719" t="s">
        <v>214</v>
      </c>
      <c r="D72" s="718"/>
      <c r="E72" s="718"/>
      <c r="F72" s="715"/>
      <c r="G72" s="715"/>
      <c r="H72" s="715"/>
      <c r="I72" s="715"/>
      <c r="J72" s="715"/>
      <c r="K72" s="715"/>
      <c r="L72" s="715"/>
    </row>
    <row r="73" spans="1:12" s="713" customFormat="1" ht="11.25" customHeight="1" x14ac:dyDescent="0.25">
      <c r="A73" s="715">
        <v>69</v>
      </c>
      <c r="B73" s="720" t="s">
        <v>215</v>
      </c>
      <c r="C73" s="721" t="s">
        <v>216</v>
      </c>
      <c r="D73" s="718"/>
      <c r="E73" s="718"/>
      <c r="F73" s="715"/>
      <c r="G73" s="715"/>
      <c r="H73" s="715"/>
      <c r="I73" s="715"/>
      <c r="J73" s="715"/>
      <c r="K73" s="715"/>
      <c r="L73" s="715"/>
    </row>
    <row r="74" spans="1:12" s="713" customFormat="1" ht="11.25" customHeight="1" x14ac:dyDescent="0.25">
      <c r="A74" s="715">
        <v>70</v>
      </c>
      <c r="B74" s="716" t="s">
        <v>217</v>
      </c>
      <c r="C74" s="721" t="s">
        <v>218</v>
      </c>
      <c r="D74" s="718">
        <f t="shared" ref="D74:D81" si="4">E74+K74+L74</f>
        <v>4521</v>
      </c>
      <c r="E74" s="718">
        <v>4521</v>
      </c>
      <c r="F74" s="715"/>
      <c r="G74" s="715"/>
      <c r="H74" s="715"/>
      <c r="I74" s="715"/>
      <c r="J74" s="715"/>
      <c r="K74" s="715"/>
      <c r="L74" s="715"/>
    </row>
    <row r="75" spans="1:12" s="713" customFormat="1" ht="11.25" customHeight="1" x14ac:dyDescent="0.25">
      <c r="A75" s="715">
        <v>71</v>
      </c>
      <c r="B75" s="720" t="s">
        <v>50</v>
      </c>
      <c r="C75" s="721" t="s">
        <v>219</v>
      </c>
      <c r="D75" s="718">
        <f t="shared" si="4"/>
        <v>8239</v>
      </c>
      <c r="E75" s="718">
        <v>7839</v>
      </c>
      <c r="F75" s="715"/>
      <c r="G75" s="715"/>
      <c r="H75" s="715"/>
      <c r="I75" s="715"/>
      <c r="J75" s="715"/>
      <c r="K75" s="715"/>
      <c r="L75" s="715">
        <v>400</v>
      </c>
    </row>
    <row r="76" spans="1:12" s="713" customFormat="1" ht="11.25" customHeight="1" x14ac:dyDescent="0.25">
      <c r="A76" s="715">
        <v>72</v>
      </c>
      <c r="B76" s="720" t="s">
        <v>52</v>
      </c>
      <c r="C76" s="721" t="s">
        <v>220</v>
      </c>
      <c r="D76" s="718">
        <f t="shared" si="4"/>
        <v>5791</v>
      </c>
      <c r="E76" s="718">
        <v>5519</v>
      </c>
      <c r="F76" s="715"/>
      <c r="G76" s="715"/>
      <c r="H76" s="715"/>
      <c r="I76" s="715"/>
      <c r="J76" s="715"/>
      <c r="K76" s="715"/>
      <c r="L76" s="715">
        <v>272</v>
      </c>
    </row>
    <row r="77" spans="1:12" s="713" customFormat="1" ht="11.25" customHeight="1" x14ac:dyDescent="0.25">
      <c r="A77" s="715">
        <v>73</v>
      </c>
      <c r="B77" s="730" t="s">
        <v>44</v>
      </c>
      <c r="C77" s="729" t="s">
        <v>221</v>
      </c>
      <c r="D77" s="718">
        <f t="shared" si="4"/>
        <v>2806</v>
      </c>
      <c r="E77" s="718">
        <v>2806</v>
      </c>
      <c r="F77" s="715"/>
      <c r="G77" s="715"/>
      <c r="H77" s="715"/>
      <c r="I77" s="715"/>
      <c r="J77" s="715"/>
      <c r="K77" s="715"/>
      <c r="L77" s="715"/>
    </row>
    <row r="78" spans="1:12" s="713" customFormat="1" ht="11.25" customHeight="1" x14ac:dyDescent="0.25">
      <c r="A78" s="715">
        <v>74</v>
      </c>
      <c r="B78" s="716" t="s">
        <v>54</v>
      </c>
      <c r="C78" s="721" t="s">
        <v>222</v>
      </c>
      <c r="D78" s="718">
        <f t="shared" si="4"/>
        <v>8409</v>
      </c>
      <c r="E78" s="718">
        <v>7911</v>
      </c>
      <c r="F78" s="715">
        <v>475</v>
      </c>
      <c r="G78" s="715"/>
      <c r="H78" s="715"/>
      <c r="I78" s="715"/>
      <c r="J78" s="715"/>
      <c r="K78" s="715"/>
      <c r="L78" s="715">
        <v>498</v>
      </c>
    </row>
    <row r="79" spans="1:12" s="713" customFormat="1" ht="11.25" customHeight="1" x14ac:dyDescent="0.25">
      <c r="A79" s="715">
        <v>75</v>
      </c>
      <c r="B79" s="716" t="s">
        <v>36</v>
      </c>
      <c r="C79" s="721" t="s">
        <v>37</v>
      </c>
      <c r="D79" s="718">
        <f t="shared" si="4"/>
        <v>2003</v>
      </c>
      <c r="E79" s="718">
        <v>1763</v>
      </c>
      <c r="F79" s="715"/>
      <c r="G79" s="715"/>
      <c r="H79" s="715"/>
      <c r="I79" s="715"/>
      <c r="J79" s="715"/>
      <c r="K79" s="715"/>
      <c r="L79" s="715">
        <v>240</v>
      </c>
    </row>
    <row r="80" spans="1:12" s="713" customFormat="1" ht="11.25" customHeight="1" x14ac:dyDescent="0.25">
      <c r="A80" s="715">
        <v>76</v>
      </c>
      <c r="B80" s="716" t="s">
        <v>48</v>
      </c>
      <c r="C80" s="721" t="s">
        <v>223</v>
      </c>
      <c r="D80" s="718">
        <f t="shared" si="4"/>
        <v>5700</v>
      </c>
      <c r="E80" s="718">
        <v>5700</v>
      </c>
      <c r="F80" s="715"/>
      <c r="G80" s="715"/>
      <c r="H80" s="715"/>
      <c r="I80" s="715"/>
      <c r="J80" s="715"/>
      <c r="K80" s="715"/>
      <c r="L80" s="715"/>
    </row>
    <row r="81" spans="1:12" s="713" customFormat="1" ht="11.25" customHeight="1" x14ac:dyDescent="0.25">
      <c r="A81" s="715">
        <v>77</v>
      </c>
      <c r="B81" s="716" t="s">
        <v>224</v>
      </c>
      <c r="C81" s="721" t="s">
        <v>225</v>
      </c>
      <c r="D81" s="718">
        <f t="shared" si="4"/>
        <v>800</v>
      </c>
      <c r="E81" s="718">
        <v>800</v>
      </c>
      <c r="F81" s="715"/>
      <c r="G81" s="715"/>
      <c r="H81" s="715"/>
      <c r="I81" s="715"/>
      <c r="J81" s="715"/>
      <c r="K81" s="715"/>
      <c r="L81" s="715"/>
    </row>
    <row r="82" spans="1:12" s="713" customFormat="1" ht="11.25" customHeight="1" x14ac:dyDescent="0.25">
      <c r="A82" s="715">
        <v>78</v>
      </c>
      <c r="B82" s="716" t="s">
        <v>226</v>
      </c>
      <c r="C82" s="844" t="s">
        <v>227</v>
      </c>
      <c r="D82" s="718"/>
      <c r="E82" s="718"/>
      <c r="F82" s="715"/>
      <c r="G82" s="715"/>
      <c r="H82" s="715"/>
      <c r="I82" s="715"/>
      <c r="J82" s="715"/>
      <c r="K82" s="715"/>
      <c r="L82" s="715"/>
    </row>
    <row r="83" spans="1:12" s="713" customFormat="1" ht="11.25" customHeight="1" x14ac:dyDescent="0.25">
      <c r="A83" s="920">
        <v>79</v>
      </c>
      <c r="B83" s="923" t="s">
        <v>228</v>
      </c>
      <c r="C83" s="845" t="s">
        <v>229</v>
      </c>
      <c r="D83" s="718">
        <f>E83+K83+L83</f>
        <v>5332</v>
      </c>
      <c r="E83" s="718">
        <v>5332</v>
      </c>
      <c r="F83" s="715"/>
      <c r="G83" s="715"/>
      <c r="H83" s="715"/>
      <c r="I83" s="715"/>
      <c r="J83" s="715"/>
      <c r="K83" s="715"/>
      <c r="L83" s="715"/>
    </row>
    <row r="84" spans="1:12" s="713" customFormat="1" ht="34.5" customHeight="1" x14ac:dyDescent="0.25">
      <c r="A84" s="921"/>
      <c r="B84" s="924"/>
      <c r="C84" s="18" t="s">
        <v>230</v>
      </c>
      <c r="D84" s="718">
        <f>E84+K84+L84</f>
        <v>199</v>
      </c>
      <c r="E84" s="718">
        <v>199</v>
      </c>
      <c r="F84" s="715"/>
      <c r="G84" s="715"/>
      <c r="H84" s="715"/>
      <c r="I84" s="715"/>
      <c r="J84" s="715"/>
      <c r="K84" s="715"/>
      <c r="L84" s="715"/>
    </row>
    <row r="85" spans="1:12" s="713" customFormat="1" ht="22.5" customHeight="1" x14ac:dyDescent="0.25">
      <c r="A85" s="921"/>
      <c r="B85" s="924"/>
      <c r="C85" s="18" t="s">
        <v>231</v>
      </c>
      <c r="D85" s="718">
        <f>E85+K85+L85</f>
        <v>0</v>
      </c>
      <c r="E85" s="718"/>
      <c r="F85" s="715"/>
      <c r="G85" s="715"/>
      <c r="H85" s="715"/>
      <c r="I85" s="715"/>
      <c r="J85" s="715"/>
      <c r="K85" s="715"/>
      <c r="L85" s="715"/>
    </row>
    <row r="86" spans="1:12" s="713" customFormat="1" ht="22.5" customHeight="1" x14ac:dyDescent="0.25">
      <c r="A86" s="922"/>
      <c r="B86" s="925"/>
      <c r="C86" s="19" t="s">
        <v>232</v>
      </c>
      <c r="D86" s="718">
        <f>E86+K86+L86</f>
        <v>5133</v>
      </c>
      <c r="E86" s="718">
        <v>5133</v>
      </c>
      <c r="F86" s="715"/>
      <c r="G86" s="715"/>
      <c r="H86" s="715"/>
      <c r="I86" s="715"/>
      <c r="J86" s="715"/>
      <c r="K86" s="715"/>
      <c r="L86" s="715"/>
    </row>
    <row r="87" spans="1:12" s="713" customFormat="1" ht="11.25" customHeight="1" x14ac:dyDescent="0.25">
      <c r="A87" s="715">
        <v>80</v>
      </c>
      <c r="B87" s="720" t="s">
        <v>233</v>
      </c>
      <c r="C87" s="721" t="s">
        <v>234</v>
      </c>
      <c r="D87" s="718"/>
      <c r="E87" s="718"/>
      <c r="F87" s="715"/>
      <c r="G87" s="715"/>
      <c r="H87" s="715"/>
      <c r="I87" s="715"/>
      <c r="J87" s="715"/>
      <c r="K87" s="715"/>
      <c r="L87" s="715"/>
    </row>
    <row r="88" spans="1:12" s="713" customFormat="1" ht="11.25" customHeight="1" x14ac:dyDescent="0.25">
      <c r="A88" s="715">
        <v>81</v>
      </c>
      <c r="B88" s="716" t="s">
        <v>235</v>
      </c>
      <c r="C88" s="721" t="s">
        <v>236</v>
      </c>
      <c r="D88" s="718">
        <f>E88+K88+L88</f>
        <v>242</v>
      </c>
      <c r="E88" s="718">
        <v>242</v>
      </c>
      <c r="F88" s="715"/>
      <c r="G88" s="715"/>
      <c r="H88" s="715"/>
      <c r="I88" s="715"/>
      <c r="J88" s="715"/>
      <c r="K88" s="715"/>
      <c r="L88" s="715"/>
    </row>
    <row r="89" spans="1:12" s="713" customFormat="1" ht="11.25" customHeight="1" x14ac:dyDescent="0.25">
      <c r="A89" s="715">
        <v>82</v>
      </c>
      <c r="B89" s="720" t="s">
        <v>74</v>
      </c>
      <c r="C89" s="721" t="s">
        <v>237</v>
      </c>
      <c r="D89" s="718">
        <f t="shared" ref="D89:D104" si="5">E89+K89+L89</f>
        <v>1968</v>
      </c>
      <c r="E89" s="718">
        <v>1538</v>
      </c>
      <c r="F89" s="715"/>
      <c r="G89" s="715"/>
      <c r="H89" s="715"/>
      <c r="I89" s="715"/>
      <c r="J89" s="715"/>
      <c r="K89" s="715"/>
      <c r="L89" s="715">
        <v>430</v>
      </c>
    </row>
    <row r="90" spans="1:12" s="713" customFormat="1" ht="11.25" customHeight="1" x14ac:dyDescent="0.25">
      <c r="A90" s="715">
        <v>83</v>
      </c>
      <c r="B90" s="722" t="s">
        <v>38</v>
      </c>
      <c r="C90" s="723" t="s">
        <v>39</v>
      </c>
      <c r="D90" s="718">
        <f t="shared" si="5"/>
        <v>853</v>
      </c>
      <c r="E90" s="718">
        <v>853</v>
      </c>
      <c r="F90" s="715"/>
      <c r="G90" s="715"/>
      <c r="H90" s="715"/>
      <c r="I90" s="715"/>
      <c r="J90" s="715"/>
      <c r="K90" s="715"/>
      <c r="L90" s="715"/>
    </row>
    <row r="91" spans="1:12" s="713" customFormat="1" ht="11.25" customHeight="1" x14ac:dyDescent="0.25">
      <c r="A91" s="715">
        <v>84</v>
      </c>
      <c r="B91" s="716" t="s">
        <v>40</v>
      </c>
      <c r="C91" s="721" t="s">
        <v>41</v>
      </c>
      <c r="D91" s="718">
        <f t="shared" si="5"/>
        <v>881</v>
      </c>
      <c r="E91" s="718">
        <v>881</v>
      </c>
      <c r="F91" s="715"/>
      <c r="G91" s="715"/>
      <c r="H91" s="715"/>
      <c r="I91" s="715"/>
      <c r="J91" s="715"/>
      <c r="K91" s="715"/>
      <c r="L91" s="715"/>
    </row>
    <row r="92" spans="1:12" s="713" customFormat="1" ht="11.25" customHeight="1" x14ac:dyDescent="0.25">
      <c r="A92" s="715">
        <v>85</v>
      </c>
      <c r="B92" s="716" t="s">
        <v>238</v>
      </c>
      <c r="C92" s="721" t="s">
        <v>239</v>
      </c>
      <c r="D92" s="718">
        <f t="shared" si="5"/>
        <v>2479</v>
      </c>
      <c r="E92" s="718">
        <v>2479</v>
      </c>
      <c r="F92" s="715"/>
      <c r="G92" s="715"/>
      <c r="H92" s="715"/>
      <c r="I92" s="715"/>
      <c r="J92" s="715"/>
      <c r="K92" s="715"/>
      <c r="L92" s="715"/>
    </row>
    <row r="93" spans="1:12" s="713" customFormat="1" ht="11.25" customHeight="1" x14ac:dyDescent="0.25">
      <c r="A93" s="715">
        <v>86</v>
      </c>
      <c r="B93" s="722" t="s">
        <v>240</v>
      </c>
      <c r="C93" s="723" t="s">
        <v>241</v>
      </c>
      <c r="D93" s="718">
        <f t="shared" si="5"/>
        <v>1050</v>
      </c>
      <c r="E93" s="718">
        <v>1050</v>
      </c>
      <c r="F93" s="715"/>
      <c r="G93" s="715"/>
      <c r="H93" s="715"/>
      <c r="I93" s="715"/>
      <c r="J93" s="715"/>
      <c r="K93" s="715"/>
      <c r="L93" s="715"/>
    </row>
    <row r="94" spans="1:12" s="713" customFormat="1" ht="11.25" customHeight="1" x14ac:dyDescent="0.25">
      <c r="A94" s="715">
        <v>87</v>
      </c>
      <c r="B94" s="716" t="s">
        <v>88</v>
      </c>
      <c r="C94" s="721" t="s">
        <v>89</v>
      </c>
      <c r="D94" s="718">
        <f t="shared" si="5"/>
        <v>1283</v>
      </c>
      <c r="E94" s="718">
        <v>1283</v>
      </c>
      <c r="F94" s="715"/>
      <c r="G94" s="715"/>
      <c r="H94" s="715"/>
      <c r="I94" s="715"/>
      <c r="J94" s="715"/>
      <c r="K94" s="715"/>
      <c r="L94" s="715"/>
    </row>
    <row r="95" spans="1:12" s="713" customFormat="1" ht="11.25" customHeight="1" x14ac:dyDescent="0.25">
      <c r="A95" s="715">
        <v>88</v>
      </c>
      <c r="B95" s="722" t="s">
        <v>242</v>
      </c>
      <c r="C95" s="723" t="s">
        <v>243</v>
      </c>
      <c r="D95" s="718">
        <f t="shared" si="5"/>
        <v>3039</v>
      </c>
      <c r="E95" s="718">
        <v>3039</v>
      </c>
      <c r="F95" s="715"/>
      <c r="G95" s="715"/>
      <c r="H95" s="715"/>
      <c r="I95" s="715"/>
      <c r="J95" s="715"/>
      <c r="K95" s="715"/>
      <c r="L95" s="715"/>
    </row>
    <row r="96" spans="1:12" s="713" customFormat="1" ht="11.25" customHeight="1" x14ac:dyDescent="0.25">
      <c r="A96" s="715">
        <v>89</v>
      </c>
      <c r="B96" s="716" t="s">
        <v>244</v>
      </c>
      <c r="C96" s="721" t="s">
        <v>245</v>
      </c>
      <c r="D96" s="718">
        <f t="shared" si="5"/>
        <v>2297</v>
      </c>
      <c r="E96" s="718">
        <v>2297</v>
      </c>
      <c r="F96" s="715"/>
      <c r="G96" s="715"/>
      <c r="H96" s="715"/>
      <c r="I96" s="715"/>
      <c r="J96" s="715"/>
      <c r="K96" s="715"/>
      <c r="L96" s="715"/>
    </row>
    <row r="97" spans="1:12" s="713" customFormat="1" ht="11.25" customHeight="1" x14ac:dyDescent="0.25">
      <c r="A97" s="715">
        <v>90</v>
      </c>
      <c r="B97" s="720" t="s">
        <v>246</v>
      </c>
      <c r="C97" s="721" t="s">
        <v>247</v>
      </c>
      <c r="D97" s="718">
        <f t="shared" si="5"/>
        <v>799</v>
      </c>
      <c r="E97" s="718">
        <v>799</v>
      </c>
      <c r="F97" s="715"/>
      <c r="G97" s="715"/>
      <c r="H97" s="715"/>
      <c r="I97" s="715"/>
      <c r="J97" s="715"/>
      <c r="K97" s="715"/>
      <c r="L97" s="715"/>
    </row>
    <row r="98" spans="1:12" s="713" customFormat="1" ht="11.25" customHeight="1" x14ac:dyDescent="0.25">
      <c r="A98" s="715">
        <v>91</v>
      </c>
      <c r="B98" s="716" t="s">
        <v>248</v>
      </c>
      <c r="C98" s="719" t="s">
        <v>249</v>
      </c>
      <c r="D98" s="718">
        <f t="shared" si="5"/>
        <v>1245</v>
      </c>
      <c r="E98" s="718">
        <v>1245</v>
      </c>
      <c r="F98" s="715"/>
      <c r="G98" s="715"/>
      <c r="H98" s="715"/>
      <c r="I98" s="715"/>
      <c r="J98" s="715"/>
      <c r="K98" s="715"/>
      <c r="L98" s="715"/>
    </row>
    <row r="99" spans="1:12" s="713" customFormat="1" ht="11.25" customHeight="1" x14ac:dyDescent="0.25">
      <c r="A99" s="715">
        <v>92</v>
      </c>
      <c r="B99" s="716" t="s">
        <v>250</v>
      </c>
      <c r="C99" s="723" t="s">
        <v>251</v>
      </c>
      <c r="D99" s="718">
        <f t="shared" si="5"/>
        <v>1198</v>
      </c>
      <c r="E99" s="718">
        <v>1198</v>
      </c>
      <c r="F99" s="715"/>
      <c r="G99" s="715"/>
      <c r="H99" s="715"/>
      <c r="I99" s="715"/>
      <c r="J99" s="715"/>
      <c r="K99" s="715"/>
      <c r="L99" s="715"/>
    </row>
    <row r="100" spans="1:12" s="713" customFormat="1" ht="11.25" customHeight="1" x14ac:dyDescent="0.25">
      <c r="A100" s="715">
        <v>93</v>
      </c>
      <c r="B100" s="720" t="s">
        <v>32</v>
      </c>
      <c r="C100" s="721" t="s">
        <v>33</v>
      </c>
      <c r="D100" s="718">
        <f t="shared" si="5"/>
        <v>1480</v>
      </c>
      <c r="E100" s="718">
        <v>1480</v>
      </c>
      <c r="F100" s="715">
        <v>7</v>
      </c>
      <c r="G100" s="715"/>
      <c r="H100" s="715"/>
      <c r="I100" s="715">
        <v>10</v>
      </c>
      <c r="J100" s="715"/>
      <c r="K100" s="715"/>
      <c r="L100" s="715"/>
    </row>
    <row r="101" spans="1:12" s="713" customFormat="1" ht="11.25" customHeight="1" x14ac:dyDescent="0.25">
      <c r="A101" s="715">
        <v>94</v>
      </c>
      <c r="B101" s="716" t="s">
        <v>252</v>
      </c>
      <c r="C101" s="731" t="s">
        <v>253</v>
      </c>
      <c r="D101" s="718">
        <f t="shared" si="5"/>
        <v>921</v>
      </c>
      <c r="E101" s="718">
        <v>921</v>
      </c>
      <c r="F101" s="715"/>
      <c r="G101" s="715"/>
      <c r="H101" s="715"/>
      <c r="I101" s="715"/>
      <c r="J101" s="715"/>
      <c r="K101" s="715"/>
      <c r="L101" s="715"/>
    </row>
    <row r="102" spans="1:12" s="713" customFormat="1" ht="11.25" customHeight="1" x14ac:dyDescent="0.25">
      <c r="A102" s="715">
        <v>95</v>
      </c>
      <c r="B102" s="720" t="s">
        <v>254</v>
      </c>
      <c r="C102" s="721" t="s">
        <v>255</v>
      </c>
      <c r="D102" s="718">
        <f t="shared" si="5"/>
        <v>1353</v>
      </c>
      <c r="E102" s="718">
        <v>1353</v>
      </c>
      <c r="F102" s="715"/>
      <c r="G102" s="715"/>
      <c r="H102" s="715"/>
      <c r="I102" s="715"/>
      <c r="J102" s="715"/>
      <c r="K102" s="715"/>
      <c r="L102" s="715"/>
    </row>
    <row r="103" spans="1:12" s="713" customFormat="1" ht="11.25" customHeight="1" x14ac:dyDescent="0.25">
      <c r="A103" s="715">
        <v>96</v>
      </c>
      <c r="B103" s="720" t="s">
        <v>256</v>
      </c>
      <c r="C103" s="721" t="s">
        <v>257</v>
      </c>
      <c r="D103" s="718">
        <f t="shared" si="5"/>
        <v>2370</v>
      </c>
      <c r="E103" s="718">
        <v>2370</v>
      </c>
      <c r="F103" s="715"/>
      <c r="G103" s="715"/>
      <c r="H103" s="715"/>
      <c r="I103" s="715"/>
      <c r="J103" s="715"/>
      <c r="K103" s="715"/>
      <c r="L103" s="715"/>
    </row>
    <row r="104" spans="1:12" s="713" customFormat="1" ht="11.25" customHeight="1" x14ac:dyDescent="0.25">
      <c r="A104" s="715">
        <v>97</v>
      </c>
      <c r="B104" s="716" t="s">
        <v>76</v>
      </c>
      <c r="C104" s="723" t="s">
        <v>77</v>
      </c>
      <c r="D104" s="718">
        <f t="shared" si="5"/>
        <v>1078</v>
      </c>
      <c r="E104" s="718">
        <v>1078</v>
      </c>
      <c r="F104" s="715"/>
      <c r="G104" s="715"/>
      <c r="H104" s="715"/>
      <c r="I104" s="715"/>
      <c r="J104" s="715"/>
      <c r="K104" s="715"/>
      <c r="L104" s="715"/>
    </row>
    <row r="105" spans="1:12" s="713" customFormat="1" ht="11.25" customHeight="1" x14ac:dyDescent="0.25">
      <c r="A105" s="715">
        <v>98</v>
      </c>
      <c r="B105" s="716" t="s">
        <v>258</v>
      </c>
      <c r="C105" s="719" t="s">
        <v>259</v>
      </c>
      <c r="D105" s="718"/>
      <c r="E105" s="718"/>
      <c r="F105" s="715"/>
      <c r="G105" s="715"/>
      <c r="H105" s="715"/>
      <c r="I105" s="715"/>
      <c r="J105" s="715"/>
      <c r="K105" s="715"/>
      <c r="L105" s="715"/>
    </row>
    <row r="106" spans="1:12" s="713" customFormat="1" ht="11.25" customHeight="1" x14ac:dyDescent="0.25">
      <c r="A106" s="715">
        <v>99</v>
      </c>
      <c r="B106" s="716" t="s">
        <v>260</v>
      </c>
      <c r="C106" s="719" t="s">
        <v>261</v>
      </c>
      <c r="D106" s="718">
        <f>E106+K106+L106</f>
        <v>762</v>
      </c>
      <c r="E106" s="718">
        <v>762</v>
      </c>
      <c r="F106" s="715"/>
      <c r="G106" s="715">
        <v>762</v>
      </c>
      <c r="H106" s="715"/>
      <c r="I106" s="715"/>
      <c r="J106" s="715"/>
      <c r="K106" s="715"/>
      <c r="L106" s="715"/>
    </row>
    <row r="107" spans="1:12" s="713" customFormat="1" ht="11.25" customHeight="1" x14ac:dyDescent="0.25">
      <c r="A107" s="715">
        <v>100</v>
      </c>
      <c r="B107" s="720" t="s">
        <v>264</v>
      </c>
      <c r="C107" s="721" t="s">
        <v>265</v>
      </c>
      <c r="D107" s="718">
        <f>E107+K107+L107</f>
        <v>5</v>
      </c>
      <c r="E107" s="718">
        <v>5</v>
      </c>
      <c r="F107" s="715"/>
      <c r="G107" s="715"/>
      <c r="H107" s="715"/>
      <c r="I107" s="715"/>
      <c r="J107" s="715"/>
      <c r="K107" s="715"/>
      <c r="L107" s="715"/>
    </row>
    <row r="108" spans="1:12" s="713" customFormat="1" ht="11.25" customHeight="1" x14ac:dyDescent="0.25">
      <c r="A108" s="715">
        <v>101</v>
      </c>
      <c r="B108" s="722" t="s">
        <v>266</v>
      </c>
      <c r="C108" s="723" t="s">
        <v>267</v>
      </c>
      <c r="D108" s="718">
        <f>E108+K108+L108</f>
        <v>5</v>
      </c>
      <c r="E108" s="718">
        <v>5</v>
      </c>
      <c r="F108" s="715"/>
      <c r="G108" s="715"/>
      <c r="H108" s="715"/>
      <c r="I108" s="715"/>
      <c r="J108" s="715"/>
      <c r="K108" s="715"/>
      <c r="L108" s="715"/>
    </row>
    <row r="109" spans="1:12" s="713" customFormat="1" ht="11.25" customHeight="1" x14ac:dyDescent="0.25">
      <c r="A109" s="715">
        <v>102</v>
      </c>
      <c r="B109" s="716" t="s">
        <v>268</v>
      </c>
      <c r="C109" s="719" t="s">
        <v>269</v>
      </c>
      <c r="D109" s="718">
        <f>E109+K109+L109</f>
        <v>5</v>
      </c>
      <c r="E109" s="718">
        <v>5</v>
      </c>
      <c r="F109" s="715"/>
      <c r="G109" s="715"/>
      <c r="H109" s="715"/>
      <c r="I109" s="715"/>
      <c r="J109" s="715"/>
      <c r="K109" s="715"/>
      <c r="L109" s="715"/>
    </row>
    <row r="110" spans="1:12" s="713" customFormat="1" ht="11.25" customHeight="1" x14ac:dyDescent="0.25">
      <c r="A110" s="715">
        <v>103</v>
      </c>
      <c r="B110" s="716" t="s">
        <v>270</v>
      </c>
      <c r="C110" s="719" t="s">
        <v>271</v>
      </c>
      <c r="D110" s="718"/>
      <c r="E110" s="718"/>
      <c r="F110" s="715"/>
      <c r="G110" s="715"/>
      <c r="H110" s="715"/>
      <c r="I110" s="715"/>
      <c r="J110" s="715"/>
      <c r="K110" s="715"/>
      <c r="L110" s="715"/>
    </row>
    <row r="111" spans="1:12" s="713" customFormat="1" ht="11.25" customHeight="1" x14ac:dyDescent="0.25">
      <c r="A111" s="715">
        <v>104</v>
      </c>
      <c r="B111" s="720" t="s">
        <v>272</v>
      </c>
      <c r="C111" s="721" t="s">
        <v>273</v>
      </c>
      <c r="D111" s="718">
        <f>E111+K111+L111</f>
        <v>470</v>
      </c>
      <c r="E111" s="718">
        <v>470</v>
      </c>
      <c r="F111" s="715"/>
      <c r="G111" s="715"/>
      <c r="H111" s="715"/>
      <c r="I111" s="715"/>
      <c r="J111" s="715">
        <v>470</v>
      </c>
      <c r="K111" s="715"/>
      <c r="L111" s="715"/>
    </row>
    <row r="112" spans="1:12" s="713" customFormat="1" ht="11.25" customHeight="1" x14ac:dyDescent="0.25">
      <c r="A112" s="715">
        <v>105</v>
      </c>
      <c r="B112" s="720" t="s">
        <v>274</v>
      </c>
      <c r="C112" s="721" t="s">
        <v>275</v>
      </c>
      <c r="D112" s="718"/>
      <c r="E112" s="718"/>
      <c r="F112" s="715"/>
      <c r="G112" s="715"/>
      <c r="H112" s="715"/>
      <c r="I112" s="715"/>
      <c r="J112" s="715"/>
      <c r="K112" s="715"/>
      <c r="L112" s="715"/>
    </row>
    <row r="113" spans="1:12" s="713" customFormat="1" ht="11.25" customHeight="1" x14ac:dyDescent="0.25">
      <c r="A113" s="715">
        <v>106</v>
      </c>
      <c r="B113" s="716" t="s">
        <v>276</v>
      </c>
      <c r="C113" s="719" t="s">
        <v>277</v>
      </c>
      <c r="D113" s="718">
        <f>E113+K113+L113</f>
        <v>372</v>
      </c>
      <c r="E113" s="718">
        <v>372</v>
      </c>
      <c r="F113" s="715">
        <v>51</v>
      </c>
      <c r="G113" s="715">
        <v>321</v>
      </c>
      <c r="H113" s="715"/>
      <c r="I113" s="715"/>
      <c r="J113" s="715"/>
      <c r="K113" s="715"/>
      <c r="L113" s="715"/>
    </row>
    <row r="114" spans="1:12" s="713" customFormat="1" ht="11.25" customHeight="1" x14ac:dyDescent="0.25">
      <c r="A114" s="715">
        <v>107</v>
      </c>
      <c r="B114" s="716" t="s">
        <v>278</v>
      </c>
      <c r="C114" s="721" t="s">
        <v>279</v>
      </c>
      <c r="D114" s="718"/>
      <c r="E114" s="718"/>
      <c r="F114" s="715"/>
      <c r="G114" s="715"/>
      <c r="H114" s="715"/>
      <c r="I114" s="715"/>
      <c r="J114" s="715"/>
      <c r="K114" s="715"/>
      <c r="L114" s="715"/>
    </row>
    <row r="115" spans="1:12" s="713" customFormat="1" ht="11.25" customHeight="1" x14ac:dyDescent="0.25">
      <c r="A115" s="715">
        <v>108</v>
      </c>
      <c r="B115" s="716" t="s">
        <v>280</v>
      </c>
      <c r="C115" s="719" t="s">
        <v>281</v>
      </c>
      <c r="D115" s="718">
        <f>E115+K115+L115</f>
        <v>122</v>
      </c>
      <c r="E115" s="718">
        <v>122</v>
      </c>
      <c r="F115" s="715"/>
      <c r="G115" s="715">
        <v>122</v>
      </c>
      <c r="H115" s="715"/>
      <c r="I115" s="715"/>
      <c r="J115" s="715"/>
      <c r="K115" s="715"/>
      <c r="L115" s="715"/>
    </row>
    <row r="116" spans="1:12" s="713" customFormat="1" ht="11.25" customHeight="1" x14ac:dyDescent="0.25">
      <c r="A116" s="715">
        <v>109</v>
      </c>
      <c r="B116" s="720" t="s">
        <v>282</v>
      </c>
      <c r="C116" s="18" t="s">
        <v>283</v>
      </c>
      <c r="D116" s="718">
        <f>E116+K116+L116</f>
        <v>5</v>
      </c>
      <c r="E116" s="718">
        <v>5</v>
      </c>
      <c r="F116" s="715"/>
      <c r="G116" s="715"/>
      <c r="H116" s="715"/>
      <c r="I116" s="715"/>
      <c r="J116" s="715"/>
      <c r="K116" s="715"/>
      <c r="L116" s="715"/>
    </row>
    <row r="117" spans="1:12" s="713" customFormat="1" ht="11.25" customHeight="1" x14ac:dyDescent="0.25">
      <c r="A117" s="715">
        <v>110</v>
      </c>
      <c r="B117" s="720" t="s">
        <v>284</v>
      </c>
      <c r="C117" s="721" t="s">
        <v>285</v>
      </c>
      <c r="D117" s="718">
        <f>E117+K117+L117</f>
        <v>5</v>
      </c>
      <c r="E117" s="718">
        <v>5</v>
      </c>
      <c r="F117" s="715"/>
      <c r="G117" s="715"/>
      <c r="H117" s="715"/>
      <c r="I117" s="715"/>
      <c r="J117" s="715"/>
      <c r="K117" s="715"/>
      <c r="L117" s="715"/>
    </row>
    <row r="118" spans="1:12" s="713" customFormat="1" ht="11.25" customHeight="1" x14ac:dyDescent="0.25">
      <c r="A118" s="715">
        <v>111</v>
      </c>
      <c r="B118" s="720" t="s">
        <v>286</v>
      </c>
      <c r="C118" s="721" t="s">
        <v>753</v>
      </c>
      <c r="D118" s="718"/>
      <c r="E118" s="718"/>
      <c r="F118" s="715"/>
      <c r="G118" s="715"/>
      <c r="H118" s="715"/>
      <c r="I118" s="715"/>
      <c r="J118" s="715"/>
      <c r="K118" s="715"/>
      <c r="L118" s="715"/>
    </row>
    <row r="119" spans="1:12" s="713" customFormat="1" ht="11.25" customHeight="1" x14ac:dyDescent="0.25">
      <c r="A119" s="715">
        <v>112</v>
      </c>
      <c r="B119" s="720" t="s">
        <v>288</v>
      </c>
      <c r="C119" s="721" t="s">
        <v>289</v>
      </c>
      <c r="D119" s="718"/>
      <c r="E119" s="718"/>
      <c r="F119" s="715"/>
      <c r="G119" s="715"/>
      <c r="H119" s="715"/>
      <c r="I119" s="715"/>
      <c r="J119" s="715"/>
      <c r="K119" s="715"/>
      <c r="L119" s="715"/>
    </row>
    <row r="120" spans="1:12" s="713" customFormat="1" ht="11.25" customHeight="1" x14ac:dyDescent="0.25">
      <c r="A120" s="715">
        <v>113</v>
      </c>
      <c r="B120" s="732" t="s">
        <v>290</v>
      </c>
      <c r="C120" s="18" t="s">
        <v>754</v>
      </c>
      <c r="D120" s="718">
        <f>E120+K120+L120</f>
        <v>311</v>
      </c>
      <c r="E120" s="718">
        <v>311</v>
      </c>
      <c r="F120" s="715"/>
      <c r="G120" s="715">
        <v>311</v>
      </c>
      <c r="H120" s="715"/>
      <c r="I120" s="715"/>
      <c r="J120" s="715"/>
      <c r="K120" s="715"/>
      <c r="L120" s="715"/>
    </row>
    <row r="121" spans="1:12" s="713" customFormat="1" ht="11.25" customHeight="1" x14ac:dyDescent="0.25">
      <c r="A121" s="715">
        <v>114</v>
      </c>
      <c r="B121" s="716" t="s">
        <v>292</v>
      </c>
      <c r="C121" s="719" t="s">
        <v>293</v>
      </c>
      <c r="D121" s="718"/>
      <c r="E121" s="718"/>
      <c r="F121" s="715"/>
      <c r="G121" s="715"/>
      <c r="H121" s="715"/>
      <c r="I121" s="715"/>
      <c r="J121" s="715"/>
      <c r="K121" s="715"/>
      <c r="L121" s="715"/>
    </row>
    <row r="122" spans="1:12" s="713" customFormat="1" ht="11.25" customHeight="1" x14ac:dyDescent="0.25">
      <c r="A122" s="715">
        <v>115</v>
      </c>
      <c r="B122" s="720" t="s">
        <v>294</v>
      </c>
      <c r="C122" s="721" t="s">
        <v>295</v>
      </c>
      <c r="D122" s="718">
        <f t="shared" ref="D122:D134" si="6">E122+K122+L122</f>
        <v>4</v>
      </c>
      <c r="E122" s="718">
        <v>4</v>
      </c>
      <c r="F122" s="715"/>
      <c r="G122" s="715"/>
      <c r="H122" s="715"/>
      <c r="I122" s="715"/>
      <c r="J122" s="715"/>
      <c r="K122" s="715"/>
      <c r="L122" s="715"/>
    </row>
    <row r="123" spans="1:12" s="713" customFormat="1" ht="11.25" customHeight="1" x14ac:dyDescent="0.25">
      <c r="A123" s="715">
        <v>116</v>
      </c>
      <c r="B123" s="716" t="s">
        <v>296</v>
      </c>
      <c r="C123" s="721" t="s">
        <v>297</v>
      </c>
      <c r="D123" s="718">
        <f t="shared" si="6"/>
        <v>1298</v>
      </c>
      <c r="E123" s="718">
        <v>1298</v>
      </c>
      <c r="F123" s="715"/>
      <c r="G123" s="715"/>
      <c r="H123" s="715"/>
      <c r="I123" s="715"/>
      <c r="J123" s="715">
        <v>150</v>
      </c>
      <c r="K123" s="715"/>
      <c r="L123" s="715"/>
    </row>
    <row r="124" spans="1:12" s="713" customFormat="1" ht="11.25" customHeight="1" x14ac:dyDescent="0.25">
      <c r="A124" s="715">
        <v>117</v>
      </c>
      <c r="B124" s="720" t="s">
        <v>70</v>
      </c>
      <c r="C124" s="721" t="s">
        <v>298</v>
      </c>
      <c r="D124" s="718">
        <f t="shared" si="6"/>
        <v>40350</v>
      </c>
      <c r="E124" s="718">
        <v>40224</v>
      </c>
      <c r="F124" s="715">
        <v>40224</v>
      </c>
      <c r="G124" s="715"/>
      <c r="H124" s="715"/>
      <c r="I124" s="715"/>
      <c r="J124" s="715"/>
      <c r="K124" s="715">
        <v>126</v>
      </c>
      <c r="L124" s="715"/>
    </row>
    <row r="125" spans="1:12" s="713" customFormat="1" ht="11.25" customHeight="1" x14ac:dyDescent="0.25">
      <c r="A125" s="715">
        <v>118</v>
      </c>
      <c r="B125" s="720" t="s">
        <v>72</v>
      </c>
      <c r="C125" s="721" t="s">
        <v>73</v>
      </c>
      <c r="D125" s="718">
        <f t="shared" si="6"/>
        <v>430</v>
      </c>
      <c r="E125" s="718">
        <v>430</v>
      </c>
      <c r="F125" s="715"/>
      <c r="G125" s="715"/>
      <c r="H125" s="715"/>
      <c r="I125" s="715"/>
      <c r="J125" s="715"/>
      <c r="K125" s="715"/>
      <c r="L125" s="715"/>
    </row>
    <row r="126" spans="1:12" s="713" customFormat="1" ht="11.25" customHeight="1" x14ac:dyDescent="0.25">
      <c r="A126" s="715">
        <v>119</v>
      </c>
      <c r="B126" s="716" t="s">
        <v>34</v>
      </c>
      <c r="C126" s="721" t="s">
        <v>35</v>
      </c>
      <c r="D126" s="718">
        <f t="shared" si="6"/>
        <v>3343</v>
      </c>
      <c r="E126" s="718">
        <v>2796</v>
      </c>
      <c r="F126" s="715">
        <v>279</v>
      </c>
      <c r="G126" s="715"/>
      <c r="H126" s="715"/>
      <c r="I126" s="715"/>
      <c r="J126" s="715"/>
      <c r="K126" s="715"/>
      <c r="L126" s="715">
        <v>547</v>
      </c>
    </row>
    <row r="127" spans="1:12" s="713" customFormat="1" ht="11.25" customHeight="1" x14ac:dyDescent="0.25">
      <c r="A127" s="715">
        <v>120</v>
      </c>
      <c r="B127" s="720" t="s">
        <v>299</v>
      </c>
      <c r="C127" s="721" t="s">
        <v>300</v>
      </c>
      <c r="D127" s="718">
        <f t="shared" si="6"/>
        <v>2160</v>
      </c>
      <c r="E127" s="718">
        <v>2160</v>
      </c>
      <c r="F127" s="715"/>
      <c r="G127" s="715"/>
      <c r="H127" s="715"/>
      <c r="I127" s="715"/>
      <c r="J127" s="715"/>
      <c r="K127" s="715"/>
      <c r="L127" s="715"/>
    </row>
    <row r="128" spans="1:12" s="713" customFormat="1" ht="11.25" customHeight="1" x14ac:dyDescent="0.25">
      <c r="A128" s="715">
        <v>121</v>
      </c>
      <c r="B128" s="716" t="s">
        <v>301</v>
      </c>
      <c r="C128" s="719" t="s">
        <v>302</v>
      </c>
      <c r="D128" s="718">
        <f t="shared" si="6"/>
        <v>3662</v>
      </c>
      <c r="E128" s="718">
        <v>3662</v>
      </c>
      <c r="F128" s="715"/>
      <c r="G128" s="715"/>
      <c r="H128" s="715"/>
      <c r="I128" s="715"/>
      <c r="J128" s="715"/>
      <c r="K128" s="715"/>
      <c r="L128" s="715"/>
    </row>
    <row r="129" spans="1:12" s="713" customFormat="1" ht="11.25" customHeight="1" x14ac:dyDescent="0.25">
      <c r="A129" s="715">
        <v>122</v>
      </c>
      <c r="B129" s="716" t="s">
        <v>303</v>
      </c>
      <c r="C129" s="719" t="s">
        <v>304</v>
      </c>
      <c r="D129" s="718">
        <f t="shared" si="6"/>
        <v>1543</v>
      </c>
      <c r="E129" s="718">
        <v>1543</v>
      </c>
      <c r="F129" s="715"/>
      <c r="G129" s="715">
        <v>657</v>
      </c>
      <c r="H129" s="715"/>
      <c r="I129" s="715"/>
      <c r="J129" s="715"/>
      <c r="K129" s="715"/>
      <c r="L129" s="715"/>
    </row>
    <row r="130" spans="1:12" s="713" customFormat="1" ht="11.25" customHeight="1" x14ac:dyDescent="0.25">
      <c r="A130" s="715">
        <v>123</v>
      </c>
      <c r="B130" s="720" t="s">
        <v>16</v>
      </c>
      <c r="C130" s="721" t="s">
        <v>17</v>
      </c>
      <c r="D130" s="718">
        <f t="shared" si="6"/>
        <v>2500</v>
      </c>
      <c r="E130" s="718"/>
      <c r="F130" s="715"/>
      <c r="G130" s="715"/>
      <c r="H130" s="715"/>
      <c r="I130" s="715"/>
      <c r="J130" s="715"/>
      <c r="K130" s="715"/>
      <c r="L130" s="715">
        <v>2500</v>
      </c>
    </row>
    <row r="131" spans="1:12" s="713" customFormat="1" ht="11.25" customHeight="1" x14ac:dyDescent="0.25">
      <c r="A131" s="715">
        <v>124</v>
      </c>
      <c r="B131" s="720" t="s">
        <v>68</v>
      </c>
      <c r="C131" s="721" t="s">
        <v>69</v>
      </c>
      <c r="D131" s="718">
        <f t="shared" si="6"/>
        <v>2254</v>
      </c>
      <c r="E131" s="718">
        <v>713</v>
      </c>
      <c r="F131" s="715"/>
      <c r="G131" s="715"/>
      <c r="H131" s="715"/>
      <c r="I131" s="715"/>
      <c r="J131" s="715"/>
      <c r="K131" s="715"/>
      <c r="L131" s="715">
        <v>1541</v>
      </c>
    </row>
    <row r="132" spans="1:12" s="713" customFormat="1" ht="11.25" customHeight="1" x14ac:dyDescent="0.25">
      <c r="A132" s="715">
        <v>125</v>
      </c>
      <c r="B132" s="720" t="s">
        <v>60</v>
      </c>
      <c r="C132" s="721" t="s">
        <v>305</v>
      </c>
      <c r="D132" s="718">
        <f t="shared" si="6"/>
        <v>2936</v>
      </c>
      <c r="E132" s="718">
        <v>2936</v>
      </c>
      <c r="F132" s="715"/>
      <c r="G132" s="733"/>
      <c r="H132" s="839"/>
      <c r="I132" s="715"/>
      <c r="J132" s="715"/>
      <c r="K132" s="715"/>
      <c r="L132" s="715"/>
    </row>
    <row r="133" spans="1:12" s="713" customFormat="1" ht="11.25" customHeight="1" x14ac:dyDescent="0.25">
      <c r="A133" s="715">
        <v>126</v>
      </c>
      <c r="B133" s="720" t="s">
        <v>56</v>
      </c>
      <c r="C133" s="721" t="s">
        <v>306</v>
      </c>
      <c r="D133" s="718">
        <f t="shared" si="6"/>
        <v>4623</v>
      </c>
      <c r="E133" s="718">
        <v>4215</v>
      </c>
      <c r="F133" s="715"/>
      <c r="G133" s="715"/>
      <c r="H133" s="715"/>
      <c r="I133" s="715"/>
      <c r="J133" s="715"/>
      <c r="K133" s="715"/>
      <c r="L133" s="715">
        <v>408</v>
      </c>
    </row>
    <row r="134" spans="1:12" s="713" customFormat="1" ht="11.25" customHeight="1" x14ac:dyDescent="0.25">
      <c r="A134" s="715">
        <v>127</v>
      </c>
      <c r="B134" s="720" t="s">
        <v>307</v>
      </c>
      <c r="C134" s="721" t="s">
        <v>308</v>
      </c>
      <c r="D134" s="718">
        <f t="shared" si="6"/>
        <v>882</v>
      </c>
      <c r="E134" s="718">
        <v>882</v>
      </c>
      <c r="F134" s="715"/>
      <c r="G134" s="715"/>
      <c r="H134" s="715">
        <v>882</v>
      </c>
      <c r="I134" s="715"/>
      <c r="J134" s="715"/>
      <c r="K134" s="715"/>
      <c r="L134" s="715"/>
    </row>
    <row r="135" spans="1:12" s="713" customFormat="1" ht="11.25" customHeight="1" x14ac:dyDescent="0.25">
      <c r="A135" s="715">
        <v>128</v>
      </c>
      <c r="B135" s="716" t="s">
        <v>309</v>
      </c>
      <c r="C135" s="719" t="s">
        <v>310</v>
      </c>
      <c r="D135" s="718"/>
      <c r="E135" s="718"/>
      <c r="F135" s="715"/>
      <c r="G135" s="715"/>
      <c r="H135" s="715"/>
      <c r="I135" s="715"/>
      <c r="J135" s="715"/>
      <c r="K135" s="715"/>
      <c r="L135" s="715"/>
    </row>
    <row r="136" spans="1:12" s="713" customFormat="1" ht="11.25" customHeight="1" x14ac:dyDescent="0.25">
      <c r="A136" s="715">
        <v>129</v>
      </c>
      <c r="B136" s="720" t="s">
        <v>311</v>
      </c>
      <c r="C136" s="721" t="s">
        <v>312</v>
      </c>
      <c r="D136" s="718">
        <f>E136+K136+L136</f>
        <v>1095</v>
      </c>
      <c r="E136" s="718">
        <v>1000</v>
      </c>
      <c r="F136" s="715">
        <v>1000</v>
      </c>
      <c r="G136" s="715"/>
      <c r="H136" s="715"/>
      <c r="I136" s="715"/>
      <c r="J136" s="715"/>
      <c r="K136" s="715">
        <v>95</v>
      </c>
      <c r="L136" s="715"/>
    </row>
    <row r="137" spans="1:12" s="713" customFormat="1" ht="11.25" customHeight="1" x14ac:dyDescent="0.25">
      <c r="A137" s="715">
        <v>130</v>
      </c>
      <c r="B137" s="846" t="s">
        <v>313</v>
      </c>
      <c r="C137" s="847" t="s">
        <v>314</v>
      </c>
      <c r="D137" s="718"/>
      <c r="E137" s="718"/>
      <c r="F137" s="715"/>
      <c r="G137" s="715"/>
      <c r="H137" s="715"/>
      <c r="I137" s="715"/>
      <c r="J137" s="715"/>
      <c r="K137" s="715"/>
      <c r="L137" s="715"/>
    </row>
    <row r="138" spans="1:12" s="713" customFormat="1" ht="11.25" customHeight="1" x14ac:dyDescent="0.25">
      <c r="A138" s="715">
        <v>131</v>
      </c>
      <c r="B138" s="848" t="s">
        <v>315</v>
      </c>
      <c r="C138" s="849" t="s">
        <v>316</v>
      </c>
      <c r="D138" s="718"/>
      <c r="E138" s="718"/>
      <c r="F138" s="715"/>
      <c r="G138" s="715"/>
      <c r="H138" s="715"/>
      <c r="I138" s="715"/>
      <c r="J138" s="715"/>
      <c r="K138" s="715"/>
      <c r="L138" s="715"/>
    </row>
    <row r="139" spans="1:12" s="713" customFormat="1" ht="11.25" customHeight="1" x14ac:dyDescent="0.25">
      <c r="A139" s="715">
        <v>132</v>
      </c>
      <c r="B139" s="850" t="s">
        <v>317</v>
      </c>
      <c r="C139" s="851" t="s">
        <v>318</v>
      </c>
      <c r="D139" s="718"/>
      <c r="E139" s="718"/>
      <c r="F139" s="715"/>
      <c r="G139" s="715"/>
      <c r="H139" s="715"/>
      <c r="I139" s="715"/>
      <c r="J139" s="715"/>
      <c r="K139" s="715"/>
      <c r="L139" s="715"/>
    </row>
    <row r="140" spans="1:12" s="713" customFormat="1" ht="11.25" customHeight="1" x14ac:dyDescent="0.25">
      <c r="A140" s="715">
        <v>133</v>
      </c>
      <c r="B140" s="852" t="s">
        <v>319</v>
      </c>
      <c r="C140" s="760" t="s">
        <v>320</v>
      </c>
      <c r="D140" s="718"/>
      <c r="E140" s="718"/>
      <c r="F140" s="715"/>
      <c r="G140" s="715"/>
      <c r="H140" s="715"/>
      <c r="I140" s="715"/>
      <c r="J140" s="715"/>
      <c r="K140" s="715"/>
      <c r="L140" s="715"/>
    </row>
    <row r="141" spans="1:12" s="713" customFormat="1" ht="11.25" customHeight="1" x14ac:dyDescent="0.25">
      <c r="A141" s="715">
        <v>134</v>
      </c>
      <c r="B141" s="759" t="s">
        <v>323</v>
      </c>
      <c r="C141" s="760" t="s">
        <v>324</v>
      </c>
      <c r="D141" s="718"/>
      <c r="E141" s="718"/>
      <c r="F141" s="715"/>
      <c r="G141" s="715"/>
      <c r="H141" s="715"/>
      <c r="I141" s="715"/>
      <c r="J141" s="715"/>
      <c r="K141" s="715"/>
      <c r="L141" s="715"/>
    </row>
    <row r="142" spans="1:12" s="713" customFormat="1" ht="11.25" customHeight="1" x14ac:dyDescent="0.25">
      <c r="A142" s="715">
        <v>135</v>
      </c>
      <c r="B142" s="759" t="s">
        <v>743</v>
      </c>
      <c r="C142" s="760" t="s">
        <v>744</v>
      </c>
      <c r="D142" s="718">
        <f>E142+K142+L142</f>
        <v>195</v>
      </c>
      <c r="E142" s="718">
        <v>195</v>
      </c>
      <c r="F142" s="715"/>
      <c r="G142" s="715"/>
      <c r="H142" s="715">
        <v>195</v>
      </c>
      <c r="I142" s="715"/>
      <c r="J142" s="715"/>
      <c r="K142" s="715"/>
      <c r="L142" s="715"/>
    </row>
    <row r="143" spans="1:12" s="738" customFormat="1" ht="12.75" x14ac:dyDescent="0.25">
      <c r="A143" s="734"/>
      <c r="B143" s="735"/>
      <c r="C143" s="736" t="s">
        <v>108</v>
      </c>
      <c r="D143" s="737">
        <f>SUM(D5:D142)-D83</f>
        <v>278858</v>
      </c>
      <c r="E143" s="737">
        <f>SUM(E5:E142)-E83</f>
        <v>268521</v>
      </c>
      <c r="F143" s="737">
        <f t="shared" ref="F143:L143" si="7">SUM(F5:F142)</f>
        <v>42068</v>
      </c>
      <c r="G143" s="737">
        <f t="shared" si="7"/>
        <v>2173</v>
      </c>
      <c r="H143" s="737">
        <f t="shared" si="7"/>
        <v>1077</v>
      </c>
      <c r="I143" s="737">
        <f t="shared" si="7"/>
        <v>250</v>
      </c>
      <c r="J143" s="737">
        <f t="shared" si="7"/>
        <v>720</v>
      </c>
      <c r="K143" s="737">
        <f t="shared" si="7"/>
        <v>221</v>
      </c>
      <c r="L143" s="737">
        <f t="shared" si="7"/>
        <v>10116</v>
      </c>
    </row>
    <row r="144" spans="1:12" s="738" customFormat="1" ht="12.75" x14ac:dyDescent="0.25">
      <c r="A144" s="734"/>
      <c r="B144" s="735"/>
      <c r="C144" s="739" t="s">
        <v>105</v>
      </c>
      <c r="D144" s="740">
        <v>5356</v>
      </c>
      <c r="E144" s="740">
        <v>5356</v>
      </c>
      <c r="F144" s="737">
        <v>351</v>
      </c>
      <c r="G144" s="737">
        <v>5</v>
      </c>
      <c r="H144" s="737"/>
      <c r="I144" s="737"/>
      <c r="J144" s="737"/>
      <c r="K144" s="737"/>
      <c r="L144" s="737"/>
    </row>
    <row r="145" spans="1:12" s="738" customFormat="1" x14ac:dyDescent="0.25">
      <c r="A145" s="838"/>
      <c r="B145" s="838"/>
      <c r="C145" s="853" t="s">
        <v>107</v>
      </c>
      <c r="D145" s="737"/>
      <c r="E145" s="737"/>
      <c r="F145" s="737"/>
      <c r="G145" s="737"/>
      <c r="H145" s="737"/>
      <c r="I145" s="737"/>
      <c r="J145" s="737"/>
      <c r="K145" s="737"/>
      <c r="L145" s="737"/>
    </row>
    <row r="146" spans="1:12" s="738" customFormat="1" x14ac:dyDescent="0.25">
      <c r="A146" s="926" t="s">
        <v>335</v>
      </c>
      <c r="B146" s="926"/>
      <c r="C146" s="926"/>
      <c r="D146" s="737">
        <f t="shared" ref="D146:K146" si="8">SUM(D143:D145)</f>
        <v>284214</v>
      </c>
      <c r="E146" s="737">
        <f t="shared" si="8"/>
        <v>273877</v>
      </c>
      <c r="F146" s="737">
        <f t="shared" si="8"/>
        <v>42419</v>
      </c>
      <c r="G146" s="737">
        <f t="shared" si="8"/>
        <v>2178</v>
      </c>
      <c r="H146" s="737">
        <f t="shared" si="8"/>
        <v>1077</v>
      </c>
      <c r="I146" s="737">
        <f t="shared" si="8"/>
        <v>250</v>
      </c>
      <c r="J146" s="737">
        <f t="shared" si="8"/>
        <v>720</v>
      </c>
      <c r="K146" s="737">
        <f t="shared" si="8"/>
        <v>221</v>
      </c>
      <c r="L146" s="737">
        <f>SUM(L143:L145)</f>
        <v>10116</v>
      </c>
    </row>
  </sheetData>
  <mergeCells count="12">
    <mergeCell ref="A83:A86"/>
    <mergeCell ref="B83:B86"/>
    <mergeCell ref="A146:C146"/>
    <mergeCell ref="A1:L2"/>
    <mergeCell ref="A3:A4"/>
    <mergeCell ref="B3:B4"/>
    <mergeCell ref="C3:C4"/>
    <mergeCell ref="D3:D4"/>
    <mergeCell ref="E3:E4"/>
    <mergeCell ref="F3:J3"/>
    <mergeCell ref="K3:K4"/>
    <mergeCell ref="L3:L4"/>
  </mergeCells>
  <pageMargins left="0.19685039370078741" right="0.19685039370078741" top="0" bottom="0" header="0" footer="0"/>
  <pageSetup paperSize="9" scale="7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130" zoomScaleNormal="13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U14" sqref="U14"/>
    </sheetView>
  </sheetViews>
  <sheetFormatPr defaultColWidth="9.140625" defaultRowHeight="11.25" x14ac:dyDescent="0.25"/>
  <cols>
    <col min="1" max="1" width="3.42578125" style="613" customWidth="1"/>
    <col min="2" max="2" width="6.5703125" style="613" customWidth="1"/>
    <col min="3" max="3" width="30.42578125" style="611" customWidth="1"/>
    <col min="4" max="4" width="6.7109375" style="612" customWidth="1"/>
    <col min="5" max="5" width="7.42578125" style="612" customWidth="1"/>
    <col min="6" max="6" width="7.140625" style="612" customWidth="1"/>
    <col min="7" max="7" width="9.28515625" style="612" customWidth="1"/>
    <col min="8" max="8" width="12.140625" style="612" customWidth="1"/>
    <col min="9" max="9" width="7.42578125" style="612" customWidth="1"/>
    <col min="10" max="10" width="7.7109375" style="612" customWidth="1"/>
    <col min="11" max="11" width="6.42578125" style="612" customWidth="1"/>
    <col min="12" max="12" width="7" style="612" customWidth="1"/>
    <col min="13" max="13" width="8.42578125" style="612" customWidth="1"/>
    <col min="14" max="14" width="10" style="612" customWidth="1"/>
    <col min="15" max="16" width="11.140625" style="612" customWidth="1"/>
    <col min="17" max="17" width="11.28515625" style="612" customWidth="1"/>
    <col min="18" max="18" width="9.5703125" style="612" customWidth="1"/>
    <col min="19" max="19" width="9.140625" style="612" customWidth="1"/>
    <col min="20" max="20" width="17.5703125" style="611" customWidth="1"/>
    <col min="21" max="16384" width="9.140625" style="611"/>
  </cols>
  <sheetData>
    <row r="1" spans="1:19" ht="28.5" customHeight="1" x14ac:dyDescent="0.25">
      <c r="A1" s="1308" t="s">
        <v>696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  <c r="O1" s="1308"/>
      <c r="P1" s="1308"/>
      <c r="Q1" s="1308"/>
      <c r="R1" s="1308"/>
      <c r="S1" s="1308"/>
    </row>
    <row r="2" spans="1:19" ht="15.75" customHeight="1" thickBot="1" x14ac:dyDescent="0.3"/>
    <row r="3" spans="1:19" ht="14.25" customHeight="1" x14ac:dyDescent="0.25">
      <c r="A3" s="1309" t="s">
        <v>0</v>
      </c>
      <c r="B3" s="1305" t="s">
        <v>1</v>
      </c>
      <c r="C3" s="1312" t="s">
        <v>93</v>
      </c>
      <c r="D3" s="1315" t="s">
        <v>695</v>
      </c>
      <c r="E3" s="1316"/>
      <c r="F3" s="1316"/>
      <c r="G3" s="1316"/>
      <c r="H3" s="1316"/>
      <c r="I3" s="1316"/>
      <c r="J3" s="1316"/>
      <c r="K3" s="1317"/>
      <c r="L3" s="1318"/>
      <c r="M3" s="1319" t="s">
        <v>694</v>
      </c>
      <c r="N3" s="1319" t="s">
        <v>693</v>
      </c>
      <c r="O3" s="1315" t="s">
        <v>692</v>
      </c>
      <c r="P3" s="1322"/>
      <c r="Q3" s="1322"/>
      <c r="R3" s="1323"/>
      <c r="S3" s="1324" t="s">
        <v>691</v>
      </c>
    </row>
    <row r="4" spans="1:19" ht="15" customHeight="1" x14ac:dyDescent="0.25">
      <c r="A4" s="1310"/>
      <c r="B4" s="1306"/>
      <c r="C4" s="1313"/>
      <c r="D4" s="1327" t="s">
        <v>690</v>
      </c>
      <c r="E4" s="1328"/>
      <c r="F4" s="1328"/>
      <c r="G4" s="1328"/>
      <c r="H4" s="1328"/>
      <c r="I4" s="1328"/>
      <c r="J4" s="1329"/>
      <c r="K4" s="1330" t="s">
        <v>689</v>
      </c>
      <c r="L4" s="1332" t="s">
        <v>335</v>
      </c>
      <c r="M4" s="1320"/>
      <c r="N4" s="1320"/>
      <c r="O4" s="1334" t="s">
        <v>688</v>
      </c>
      <c r="P4" s="1336" t="s">
        <v>687</v>
      </c>
      <c r="Q4" s="1336" t="s">
        <v>686</v>
      </c>
      <c r="R4" s="1338" t="s">
        <v>335</v>
      </c>
      <c r="S4" s="1325"/>
    </row>
    <row r="5" spans="1:19" ht="97.5" customHeight="1" x14ac:dyDescent="0.25">
      <c r="A5" s="1311"/>
      <c r="B5" s="1307"/>
      <c r="C5" s="1314"/>
      <c r="D5" s="658" t="s">
        <v>685</v>
      </c>
      <c r="E5" s="657" t="s">
        <v>684</v>
      </c>
      <c r="F5" s="657" t="s">
        <v>683</v>
      </c>
      <c r="G5" s="657" t="s">
        <v>682</v>
      </c>
      <c r="H5" s="657" t="s">
        <v>681</v>
      </c>
      <c r="I5" s="657" t="s">
        <v>680</v>
      </c>
      <c r="J5" s="657" t="s">
        <v>335</v>
      </c>
      <c r="K5" s="1331"/>
      <c r="L5" s="1333"/>
      <c r="M5" s="1321"/>
      <c r="N5" s="1321"/>
      <c r="O5" s="1335"/>
      <c r="P5" s="1337"/>
      <c r="Q5" s="1337"/>
      <c r="R5" s="1339"/>
      <c r="S5" s="1326"/>
    </row>
    <row r="6" spans="1:19" x14ac:dyDescent="0.25">
      <c r="A6" s="639">
        <v>1</v>
      </c>
      <c r="B6" s="638" t="s">
        <v>80</v>
      </c>
      <c r="C6" s="637" t="s">
        <v>81</v>
      </c>
      <c r="D6" s="632"/>
      <c r="E6" s="636"/>
      <c r="F6" s="636"/>
      <c r="G6" s="636"/>
      <c r="H6" s="636"/>
      <c r="I6" s="636"/>
      <c r="J6" s="635"/>
      <c r="K6" s="631"/>
      <c r="L6" s="634"/>
      <c r="M6" s="633"/>
      <c r="N6" s="633"/>
      <c r="O6" s="632">
        <v>900</v>
      </c>
      <c r="P6" s="631">
        <v>800</v>
      </c>
      <c r="Q6" s="631">
        <v>500</v>
      </c>
      <c r="R6" s="630">
        <f t="shared" ref="R6:R19" si="0">O6+P6+Q6</f>
        <v>2200</v>
      </c>
      <c r="S6" s="629"/>
    </row>
    <row r="7" spans="1:19" x14ac:dyDescent="0.25">
      <c r="A7" s="639">
        <v>2</v>
      </c>
      <c r="B7" s="638" t="s">
        <v>117</v>
      </c>
      <c r="C7" s="637" t="s">
        <v>118</v>
      </c>
      <c r="D7" s="632"/>
      <c r="E7" s="636"/>
      <c r="F7" s="636"/>
      <c r="G7" s="636"/>
      <c r="H7" s="636"/>
      <c r="I7" s="636"/>
      <c r="J7" s="635"/>
      <c r="K7" s="631"/>
      <c r="L7" s="634"/>
      <c r="M7" s="633"/>
      <c r="N7" s="633"/>
      <c r="O7" s="632">
        <v>1850</v>
      </c>
      <c r="P7" s="631">
        <v>1750</v>
      </c>
      <c r="Q7" s="631">
        <v>1750</v>
      </c>
      <c r="R7" s="630">
        <f t="shared" si="0"/>
        <v>5350</v>
      </c>
      <c r="S7" s="629"/>
    </row>
    <row r="8" spans="1:19" x14ac:dyDescent="0.25">
      <c r="A8" s="639">
        <v>3</v>
      </c>
      <c r="B8" s="656" t="s">
        <v>30</v>
      </c>
      <c r="C8" s="655" t="s">
        <v>31</v>
      </c>
      <c r="D8" s="653"/>
      <c r="E8" s="635"/>
      <c r="F8" s="635"/>
      <c r="G8" s="635"/>
      <c r="H8" s="635"/>
      <c r="I8" s="635"/>
      <c r="J8" s="635"/>
      <c r="K8" s="652"/>
      <c r="L8" s="634"/>
      <c r="M8" s="654"/>
      <c r="N8" s="654"/>
      <c r="O8" s="653">
        <v>1600</v>
      </c>
      <c r="P8" s="652">
        <v>1300</v>
      </c>
      <c r="Q8" s="652">
        <v>1300</v>
      </c>
      <c r="R8" s="630">
        <f t="shared" si="0"/>
        <v>4200</v>
      </c>
      <c r="S8" s="629"/>
    </row>
    <row r="9" spans="1:19" x14ac:dyDescent="0.25">
      <c r="A9" s="639">
        <v>4</v>
      </c>
      <c r="B9" s="638" t="s">
        <v>141</v>
      </c>
      <c r="C9" s="637" t="s">
        <v>142</v>
      </c>
      <c r="D9" s="632"/>
      <c r="E9" s="636"/>
      <c r="F9" s="636"/>
      <c r="G9" s="636"/>
      <c r="H9" s="636"/>
      <c r="I9" s="636"/>
      <c r="J9" s="635"/>
      <c r="K9" s="631"/>
      <c r="L9" s="634"/>
      <c r="M9" s="633"/>
      <c r="N9" s="633"/>
      <c r="O9" s="632">
        <v>787</v>
      </c>
      <c r="P9" s="631">
        <v>745</v>
      </c>
      <c r="Q9" s="631">
        <v>743</v>
      </c>
      <c r="R9" s="630">
        <f t="shared" si="0"/>
        <v>2275</v>
      </c>
      <c r="S9" s="629"/>
    </row>
    <row r="10" spans="1:19" x14ac:dyDescent="0.25">
      <c r="A10" s="639">
        <v>5</v>
      </c>
      <c r="B10" s="638" t="s">
        <v>151</v>
      </c>
      <c r="C10" s="637" t="s">
        <v>679</v>
      </c>
      <c r="D10" s="632"/>
      <c r="E10" s="636"/>
      <c r="F10" s="636"/>
      <c r="G10" s="636"/>
      <c r="H10" s="636"/>
      <c r="I10" s="636"/>
      <c r="J10" s="635"/>
      <c r="K10" s="631"/>
      <c r="L10" s="634"/>
      <c r="M10" s="633"/>
      <c r="N10" s="633"/>
      <c r="O10" s="632">
        <v>4000</v>
      </c>
      <c r="P10" s="631">
        <v>3800</v>
      </c>
      <c r="Q10" s="631">
        <v>3300</v>
      </c>
      <c r="R10" s="630">
        <f t="shared" si="0"/>
        <v>11100</v>
      </c>
      <c r="S10" s="629"/>
    </row>
    <row r="11" spans="1:19" x14ac:dyDescent="0.25">
      <c r="A11" s="639">
        <v>6</v>
      </c>
      <c r="B11" s="638" t="s">
        <v>157</v>
      </c>
      <c r="C11" s="637" t="s">
        <v>158</v>
      </c>
      <c r="D11" s="632"/>
      <c r="E11" s="636"/>
      <c r="F11" s="636"/>
      <c r="G11" s="636"/>
      <c r="H11" s="636"/>
      <c r="I11" s="636"/>
      <c r="J11" s="635"/>
      <c r="K11" s="631"/>
      <c r="L11" s="634"/>
      <c r="M11" s="633"/>
      <c r="N11" s="633"/>
      <c r="O11" s="632">
        <v>1230</v>
      </c>
      <c r="P11" s="631">
        <v>1230</v>
      </c>
      <c r="Q11" s="631">
        <v>500</v>
      </c>
      <c r="R11" s="630">
        <f t="shared" si="0"/>
        <v>2960</v>
      </c>
      <c r="S11" s="629"/>
    </row>
    <row r="12" spans="1:19" x14ac:dyDescent="0.25">
      <c r="A12" s="639">
        <v>7</v>
      </c>
      <c r="B12" s="638" t="s">
        <v>46</v>
      </c>
      <c r="C12" s="637" t="s">
        <v>47</v>
      </c>
      <c r="D12" s="632"/>
      <c r="E12" s="636"/>
      <c r="F12" s="636"/>
      <c r="G12" s="636"/>
      <c r="H12" s="636"/>
      <c r="I12" s="636"/>
      <c r="J12" s="635"/>
      <c r="K12" s="631"/>
      <c r="L12" s="634"/>
      <c r="M12" s="633"/>
      <c r="N12" s="633"/>
      <c r="O12" s="632">
        <v>1700</v>
      </c>
      <c r="P12" s="631">
        <v>1500</v>
      </c>
      <c r="Q12" s="631">
        <v>1300</v>
      </c>
      <c r="R12" s="630">
        <f t="shared" si="0"/>
        <v>4500</v>
      </c>
      <c r="S12" s="629"/>
    </row>
    <row r="13" spans="1:19" x14ac:dyDescent="0.25">
      <c r="A13" s="639">
        <v>8</v>
      </c>
      <c r="B13" s="638" t="s">
        <v>171</v>
      </c>
      <c r="C13" s="651" t="s">
        <v>172</v>
      </c>
      <c r="D13" s="632"/>
      <c r="E13" s="636"/>
      <c r="F13" s="636"/>
      <c r="G13" s="636"/>
      <c r="H13" s="636"/>
      <c r="I13" s="636"/>
      <c r="J13" s="635"/>
      <c r="K13" s="631"/>
      <c r="L13" s="634"/>
      <c r="M13" s="633"/>
      <c r="N13" s="633"/>
      <c r="O13" s="632">
        <v>1600</v>
      </c>
      <c r="P13" s="631">
        <v>1600</v>
      </c>
      <c r="Q13" s="631">
        <v>1600</v>
      </c>
      <c r="R13" s="630">
        <f t="shared" si="0"/>
        <v>4800</v>
      </c>
      <c r="S13" s="629"/>
    </row>
    <row r="14" spans="1:19" x14ac:dyDescent="0.25">
      <c r="A14" s="639">
        <v>9</v>
      </c>
      <c r="B14" s="638" t="s">
        <v>185</v>
      </c>
      <c r="C14" s="650" t="s">
        <v>186</v>
      </c>
      <c r="D14" s="632"/>
      <c r="E14" s="636"/>
      <c r="F14" s="636"/>
      <c r="G14" s="636"/>
      <c r="H14" s="636"/>
      <c r="I14" s="636"/>
      <c r="J14" s="635"/>
      <c r="K14" s="631"/>
      <c r="L14" s="634"/>
      <c r="M14" s="633"/>
      <c r="N14" s="633"/>
      <c r="O14" s="632">
        <v>1100</v>
      </c>
      <c r="P14" s="631">
        <v>1100</v>
      </c>
      <c r="Q14" s="631">
        <v>1100</v>
      </c>
      <c r="R14" s="630">
        <f t="shared" si="0"/>
        <v>3300</v>
      </c>
      <c r="S14" s="629"/>
    </row>
    <row r="15" spans="1:19" x14ac:dyDescent="0.25">
      <c r="A15" s="639">
        <v>10</v>
      </c>
      <c r="B15" s="638" t="s">
        <v>62</v>
      </c>
      <c r="C15" s="637" t="s">
        <v>200</v>
      </c>
      <c r="D15" s="632"/>
      <c r="E15" s="636"/>
      <c r="F15" s="636"/>
      <c r="G15" s="636"/>
      <c r="H15" s="636"/>
      <c r="I15" s="636"/>
      <c r="J15" s="635"/>
      <c r="K15" s="631"/>
      <c r="L15" s="634"/>
      <c r="M15" s="633"/>
      <c r="N15" s="633"/>
      <c r="O15" s="632">
        <v>900</v>
      </c>
      <c r="P15" s="631">
        <v>800</v>
      </c>
      <c r="Q15" s="631">
        <v>850</v>
      </c>
      <c r="R15" s="630">
        <f t="shared" si="0"/>
        <v>2550</v>
      </c>
      <c r="S15" s="629"/>
    </row>
    <row r="16" spans="1:19" x14ac:dyDescent="0.25">
      <c r="A16" s="639">
        <v>11</v>
      </c>
      <c r="B16" s="638" t="s">
        <v>66</v>
      </c>
      <c r="C16" s="637" t="s">
        <v>202</v>
      </c>
      <c r="D16" s="632"/>
      <c r="E16" s="636"/>
      <c r="F16" s="636"/>
      <c r="G16" s="636"/>
      <c r="H16" s="636"/>
      <c r="I16" s="636"/>
      <c r="J16" s="635"/>
      <c r="K16" s="631"/>
      <c r="L16" s="634"/>
      <c r="M16" s="633"/>
      <c r="N16" s="633"/>
      <c r="O16" s="632">
        <v>1600</v>
      </c>
      <c r="P16" s="631">
        <v>1500</v>
      </c>
      <c r="Q16" s="631">
        <v>1400</v>
      </c>
      <c r="R16" s="630">
        <f t="shared" si="0"/>
        <v>4500</v>
      </c>
      <c r="S16" s="629"/>
    </row>
    <row r="17" spans="1:20" x14ac:dyDescent="0.25">
      <c r="A17" s="639">
        <v>13</v>
      </c>
      <c r="B17" s="638" t="s">
        <v>54</v>
      </c>
      <c r="C17" s="637" t="s">
        <v>222</v>
      </c>
      <c r="D17" s="632"/>
      <c r="E17" s="636"/>
      <c r="F17" s="636"/>
      <c r="G17" s="636"/>
      <c r="H17" s="636"/>
      <c r="I17" s="636"/>
      <c r="J17" s="635"/>
      <c r="K17" s="631"/>
      <c r="L17" s="634"/>
      <c r="M17" s="633"/>
      <c r="N17" s="633"/>
      <c r="O17" s="632">
        <v>2200</v>
      </c>
      <c r="P17" s="631">
        <v>2100</v>
      </c>
      <c r="Q17" s="631">
        <v>2000</v>
      </c>
      <c r="R17" s="630">
        <f t="shared" si="0"/>
        <v>6300</v>
      </c>
      <c r="S17" s="629"/>
    </row>
    <row r="18" spans="1:20" x14ac:dyDescent="0.25">
      <c r="A18" s="639">
        <v>15</v>
      </c>
      <c r="B18" s="638" t="s">
        <v>224</v>
      </c>
      <c r="C18" s="649" t="s">
        <v>225</v>
      </c>
      <c r="D18" s="632"/>
      <c r="E18" s="636"/>
      <c r="F18" s="636"/>
      <c r="G18" s="636"/>
      <c r="H18" s="636"/>
      <c r="I18" s="636"/>
      <c r="J18" s="635"/>
      <c r="K18" s="631"/>
      <c r="L18" s="634"/>
      <c r="M18" s="633"/>
      <c r="N18" s="633"/>
      <c r="O18" s="632">
        <v>1700</v>
      </c>
      <c r="P18" s="631">
        <v>1650</v>
      </c>
      <c r="Q18" s="631">
        <v>1600</v>
      </c>
      <c r="R18" s="630">
        <f t="shared" si="0"/>
        <v>4950</v>
      </c>
      <c r="S18" s="629"/>
    </row>
    <row r="19" spans="1:20" x14ac:dyDescent="0.25">
      <c r="A19" s="639">
        <v>14</v>
      </c>
      <c r="B19" s="638" t="s">
        <v>32</v>
      </c>
      <c r="C19" s="637" t="s">
        <v>33</v>
      </c>
      <c r="D19" s="632"/>
      <c r="E19" s="636"/>
      <c r="F19" s="636"/>
      <c r="G19" s="636"/>
      <c r="H19" s="636"/>
      <c r="I19" s="636"/>
      <c r="J19" s="635"/>
      <c r="K19" s="631"/>
      <c r="L19" s="634"/>
      <c r="M19" s="633"/>
      <c r="N19" s="633"/>
      <c r="O19" s="632">
        <v>800</v>
      </c>
      <c r="P19" s="631">
        <v>800</v>
      </c>
      <c r="Q19" s="631">
        <v>800</v>
      </c>
      <c r="R19" s="630">
        <f t="shared" si="0"/>
        <v>2400</v>
      </c>
      <c r="S19" s="629"/>
    </row>
    <row r="20" spans="1:20" x14ac:dyDescent="0.25">
      <c r="A20" s="639">
        <v>16</v>
      </c>
      <c r="B20" s="638" t="s">
        <v>296</v>
      </c>
      <c r="C20" s="637" t="s">
        <v>630</v>
      </c>
      <c r="D20" s="632">
        <v>380</v>
      </c>
      <c r="E20" s="636">
        <v>1640</v>
      </c>
      <c r="F20" s="636">
        <v>400</v>
      </c>
      <c r="G20" s="636">
        <v>650</v>
      </c>
      <c r="H20" s="636"/>
      <c r="I20" s="636">
        <v>1000</v>
      </c>
      <c r="J20" s="648">
        <f>D20+E20+F20+G20+H20+I20</f>
        <v>4070</v>
      </c>
      <c r="K20" s="631">
        <v>1030</v>
      </c>
      <c r="L20" s="647">
        <f>J20+K20</f>
        <v>5100</v>
      </c>
      <c r="M20" s="633"/>
      <c r="N20" s="633"/>
      <c r="O20" s="632"/>
      <c r="P20" s="631"/>
      <c r="Q20" s="631"/>
      <c r="R20" s="630"/>
      <c r="S20" s="629"/>
    </row>
    <row r="21" spans="1:20" x14ac:dyDescent="0.25">
      <c r="A21" s="639">
        <v>12</v>
      </c>
      <c r="B21" s="638" t="s">
        <v>70</v>
      </c>
      <c r="C21" s="637" t="s">
        <v>298</v>
      </c>
      <c r="D21" s="632">
        <v>3000</v>
      </c>
      <c r="E21" s="636">
        <v>2500</v>
      </c>
      <c r="F21" s="636">
        <v>300</v>
      </c>
      <c r="G21" s="636">
        <v>100</v>
      </c>
      <c r="H21" s="636">
        <v>900</v>
      </c>
      <c r="I21" s="636">
        <v>50</v>
      </c>
      <c r="J21" s="648">
        <f>D21+E21+F21+G21+H21+I21</f>
        <v>6850</v>
      </c>
      <c r="K21" s="631"/>
      <c r="L21" s="647">
        <f>J21+K21</f>
        <v>6850</v>
      </c>
      <c r="M21" s="633">
        <v>1000</v>
      </c>
      <c r="N21" s="633"/>
      <c r="O21" s="632"/>
      <c r="P21" s="631"/>
      <c r="Q21" s="631"/>
      <c r="R21" s="630"/>
      <c r="S21" s="629"/>
    </row>
    <row r="22" spans="1:20" x14ac:dyDescent="0.25">
      <c r="A22" s="639">
        <v>18</v>
      </c>
      <c r="B22" s="638" t="s">
        <v>72</v>
      </c>
      <c r="C22" s="637" t="s">
        <v>73</v>
      </c>
      <c r="D22" s="632"/>
      <c r="E22" s="636">
        <v>330</v>
      </c>
      <c r="F22" s="636">
        <v>140</v>
      </c>
      <c r="G22" s="636">
        <v>730</v>
      </c>
      <c r="H22" s="636"/>
      <c r="I22" s="636"/>
      <c r="J22" s="648">
        <f>D22+E22+F22+G22+H22+I22</f>
        <v>1200</v>
      </c>
      <c r="K22" s="631"/>
      <c r="L22" s="647">
        <f>J22+K22</f>
        <v>1200</v>
      </c>
      <c r="M22" s="633"/>
      <c r="N22" s="633"/>
      <c r="O22" s="632"/>
      <c r="P22" s="631"/>
      <c r="Q22" s="631"/>
      <c r="R22" s="630"/>
      <c r="S22" s="629"/>
    </row>
    <row r="23" spans="1:20" x14ac:dyDescent="0.25">
      <c r="A23" s="639">
        <v>17</v>
      </c>
      <c r="B23" s="638" t="s">
        <v>301</v>
      </c>
      <c r="C23" s="646" t="s">
        <v>302</v>
      </c>
      <c r="D23" s="632"/>
      <c r="E23" s="636"/>
      <c r="F23" s="636"/>
      <c r="G23" s="636"/>
      <c r="H23" s="636"/>
      <c r="I23" s="636"/>
      <c r="J23" s="635"/>
      <c r="K23" s="631"/>
      <c r="L23" s="634"/>
      <c r="M23" s="633"/>
      <c r="N23" s="633"/>
      <c r="O23" s="632">
        <v>5000</v>
      </c>
      <c r="P23" s="631">
        <v>4800</v>
      </c>
      <c r="Q23" s="631">
        <v>4800</v>
      </c>
      <c r="R23" s="630">
        <f>O23+P23+Q23</f>
        <v>14600</v>
      </c>
      <c r="S23" s="629"/>
    </row>
    <row r="24" spans="1:20" x14ac:dyDescent="0.25">
      <c r="A24" s="639">
        <v>19</v>
      </c>
      <c r="B24" s="645" t="s">
        <v>303</v>
      </c>
      <c r="C24" s="644" t="s">
        <v>304</v>
      </c>
      <c r="D24" s="641"/>
      <c r="E24" s="643"/>
      <c r="F24" s="643"/>
      <c r="G24" s="643"/>
      <c r="H24" s="643"/>
      <c r="I24" s="643"/>
      <c r="J24" s="635"/>
      <c r="K24" s="640"/>
      <c r="L24" s="634"/>
      <c r="M24" s="642"/>
      <c r="N24" s="642"/>
      <c r="O24" s="641">
        <v>2100</v>
      </c>
      <c r="P24" s="640">
        <v>2800</v>
      </c>
      <c r="Q24" s="640">
        <v>2600</v>
      </c>
      <c r="R24" s="630">
        <f>O24+P24+Q24</f>
        <v>7500</v>
      </c>
      <c r="S24" s="629">
        <v>100</v>
      </c>
    </row>
    <row r="25" spans="1:20" ht="12" thickBot="1" x14ac:dyDescent="0.3">
      <c r="A25" s="639">
        <v>20</v>
      </c>
      <c r="B25" s="638" t="s">
        <v>311</v>
      </c>
      <c r="C25" s="637" t="s">
        <v>312</v>
      </c>
      <c r="D25" s="632"/>
      <c r="E25" s="636"/>
      <c r="F25" s="636"/>
      <c r="G25" s="636"/>
      <c r="H25" s="636"/>
      <c r="I25" s="636"/>
      <c r="J25" s="635"/>
      <c r="K25" s="631"/>
      <c r="L25" s="634"/>
      <c r="M25" s="633"/>
      <c r="N25" s="633">
        <v>11035</v>
      </c>
      <c r="O25" s="632"/>
      <c r="P25" s="631"/>
      <c r="Q25" s="631"/>
      <c r="R25" s="630"/>
      <c r="S25" s="629"/>
    </row>
    <row r="26" spans="1:20" ht="12" thickBot="1" x14ac:dyDescent="0.3">
      <c r="A26" s="628"/>
      <c r="B26" s="627"/>
      <c r="C26" s="626" t="s">
        <v>550</v>
      </c>
      <c r="D26" s="623">
        <f t="shared" ref="D26:S26" si="1">SUM(D6:D25)</f>
        <v>3380</v>
      </c>
      <c r="E26" s="622">
        <f t="shared" si="1"/>
        <v>4470</v>
      </c>
      <c r="F26" s="622">
        <f t="shared" si="1"/>
        <v>840</v>
      </c>
      <c r="G26" s="622">
        <f t="shared" si="1"/>
        <v>1480</v>
      </c>
      <c r="H26" s="622">
        <f t="shared" si="1"/>
        <v>900</v>
      </c>
      <c r="I26" s="622">
        <f t="shared" si="1"/>
        <v>1050</v>
      </c>
      <c r="J26" s="622">
        <f t="shared" si="1"/>
        <v>12120</v>
      </c>
      <c r="K26" s="622">
        <f t="shared" si="1"/>
        <v>1030</v>
      </c>
      <c r="L26" s="625">
        <f t="shared" si="1"/>
        <v>13150</v>
      </c>
      <c r="M26" s="624">
        <f t="shared" si="1"/>
        <v>1000</v>
      </c>
      <c r="N26" s="624">
        <f t="shared" si="1"/>
        <v>11035</v>
      </c>
      <c r="O26" s="623">
        <f t="shared" si="1"/>
        <v>29067</v>
      </c>
      <c r="P26" s="622">
        <f t="shared" si="1"/>
        <v>28275</v>
      </c>
      <c r="Q26" s="622">
        <f t="shared" si="1"/>
        <v>26143</v>
      </c>
      <c r="R26" s="621">
        <f t="shared" si="1"/>
        <v>83485</v>
      </c>
      <c r="S26" s="620">
        <f t="shared" si="1"/>
        <v>100</v>
      </c>
    </row>
    <row r="27" spans="1:20" x14ac:dyDescent="0.25">
      <c r="A27" s="617"/>
      <c r="B27" s="617"/>
      <c r="C27" s="619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</row>
    <row r="28" spans="1:20" ht="16.5" customHeight="1" x14ac:dyDescent="0.25">
      <c r="A28" s="617"/>
      <c r="B28" s="617"/>
      <c r="C28" s="614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</row>
    <row r="29" spans="1:20" s="614" customFormat="1" x14ac:dyDescent="0.25">
      <c r="A29" s="617"/>
      <c r="B29" s="617"/>
      <c r="C29" s="616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1"/>
    </row>
    <row r="30" spans="1:20" s="614" customFormat="1" x14ac:dyDescent="0.25">
      <c r="A30" s="613"/>
      <c r="B30" s="613"/>
      <c r="C30" s="611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1"/>
    </row>
    <row r="31" spans="1:20" s="614" customFormat="1" x14ac:dyDescent="0.25">
      <c r="A31" s="613"/>
      <c r="B31" s="613"/>
      <c r="C31" s="611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1"/>
    </row>
  </sheetData>
  <autoFilter ref="A5:S26"/>
  <mergeCells count="16">
    <mergeCell ref="B3:B5"/>
    <mergeCell ref="A1:S1"/>
    <mergeCell ref="A3:A5"/>
    <mergeCell ref="C3:C5"/>
    <mergeCell ref="D3:L3"/>
    <mergeCell ref="M3:M5"/>
    <mergeCell ref="N3:N5"/>
    <mergeCell ref="O3:R3"/>
    <mergeCell ref="S3:S5"/>
    <mergeCell ref="D4:J4"/>
    <mergeCell ref="K4:K5"/>
    <mergeCell ref="L4:L5"/>
    <mergeCell ref="O4:O5"/>
    <mergeCell ref="P4:P5"/>
    <mergeCell ref="Q4:Q5"/>
    <mergeCell ref="R4:R5"/>
  </mergeCells>
  <pageMargins left="0.25" right="0.25" top="0.75" bottom="0.75" header="0.3" footer="0.3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90" zoomScaleNormal="90" workbookViewId="0">
      <pane xSplit="4" ySplit="13" topLeftCell="E14" activePane="bottomRight" state="frozen"/>
      <selection pane="topRight" activeCell="E1" sqref="E1"/>
      <selection pane="bottomLeft" activeCell="A15" sqref="A15"/>
      <selection pane="bottomRight" activeCell="C3" sqref="C3"/>
    </sheetView>
  </sheetViews>
  <sheetFormatPr defaultRowHeight="12" x14ac:dyDescent="0.25"/>
  <cols>
    <col min="1" max="1" width="4.7109375" style="659" customWidth="1"/>
    <col min="2" max="2" width="9.28515625" style="659" customWidth="1"/>
    <col min="3" max="3" width="30.7109375" style="660" customWidth="1"/>
    <col min="4" max="4" width="0.140625" style="661" customWidth="1"/>
    <col min="5" max="5" width="9.42578125" style="672" customWidth="1"/>
    <col min="6" max="7" width="11.7109375" style="672" customWidth="1"/>
    <col min="8" max="8" width="9.7109375" style="672" customWidth="1"/>
    <col min="9" max="10" width="10.140625" style="688" customWidth="1"/>
    <col min="11" max="11" width="9.7109375" style="688" customWidth="1"/>
    <col min="12" max="13" width="10.140625" style="689" customWidth="1"/>
    <col min="14" max="14" width="9.42578125" style="663" customWidth="1"/>
    <col min="15" max="16384" width="9.140625" style="663"/>
  </cols>
  <sheetData>
    <row r="1" spans="1:14" x14ac:dyDescent="0.25">
      <c r="E1" s="662"/>
      <c r="F1" s="662"/>
      <c r="G1" s="662"/>
      <c r="H1" s="662"/>
      <c r="I1" s="662"/>
      <c r="J1" s="662"/>
      <c r="K1" s="662"/>
      <c r="L1" s="662"/>
      <c r="M1" s="662"/>
    </row>
    <row r="2" spans="1:14" ht="15.75" customHeight="1" x14ac:dyDescent="0.25">
      <c r="C2" s="1344" t="s">
        <v>742</v>
      </c>
      <c r="D2" s="1344"/>
      <c r="E2" s="1344"/>
      <c r="F2" s="1344"/>
      <c r="G2" s="1344"/>
      <c r="H2" s="1344"/>
      <c r="I2" s="1344"/>
      <c r="J2" s="1344"/>
      <c r="K2" s="1344"/>
      <c r="L2" s="1344"/>
      <c r="M2" s="691"/>
    </row>
    <row r="3" spans="1:14" x14ac:dyDescent="0.25">
      <c r="C3" s="664"/>
      <c r="D3" s="664"/>
      <c r="E3" s="665"/>
      <c r="F3" s="665"/>
      <c r="G3" s="665"/>
      <c r="H3" s="665"/>
      <c r="I3" s="666"/>
      <c r="J3" s="666"/>
      <c r="K3" s="666"/>
      <c r="L3" s="667"/>
      <c r="M3" s="667"/>
    </row>
    <row r="4" spans="1:14" s="668" customFormat="1" ht="15.75" customHeight="1" x14ac:dyDescent="0.25">
      <c r="A4" s="1345" t="s">
        <v>0</v>
      </c>
      <c r="B4" s="1345" t="s">
        <v>1</v>
      </c>
      <c r="C4" s="1346" t="s">
        <v>93</v>
      </c>
      <c r="D4" s="1345" t="s">
        <v>697</v>
      </c>
      <c r="E4" s="1347" t="s">
        <v>698</v>
      </c>
      <c r="F4" s="1347"/>
      <c r="G4" s="1347"/>
      <c r="H4" s="1347"/>
      <c r="I4" s="1347"/>
      <c r="J4" s="1347"/>
      <c r="K4" s="1347"/>
      <c r="L4" s="1347"/>
      <c r="M4" s="1347"/>
      <c r="N4" s="1347"/>
    </row>
    <row r="5" spans="1:14" ht="11.25" customHeight="1" x14ac:dyDescent="0.25">
      <c r="A5" s="1345"/>
      <c r="B5" s="1345"/>
      <c r="C5" s="1346"/>
      <c r="D5" s="1345"/>
      <c r="E5" s="1347"/>
      <c r="F5" s="1347"/>
      <c r="G5" s="1347"/>
      <c r="H5" s="1347"/>
      <c r="I5" s="1347"/>
      <c r="J5" s="1347"/>
      <c r="K5" s="1347"/>
      <c r="L5" s="1347"/>
      <c r="M5" s="1347"/>
      <c r="N5" s="1347"/>
    </row>
    <row r="6" spans="1:14" ht="11.25" customHeight="1" x14ac:dyDescent="0.25">
      <c r="A6" s="1345"/>
      <c r="B6" s="1345"/>
      <c r="C6" s="1346"/>
      <c r="D6" s="1345"/>
      <c r="E6" s="1341" t="s">
        <v>699</v>
      </c>
      <c r="F6" s="1348" t="s">
        <v>488</v>
      </c>
      <c r="G6" s="1349"/>
      <c r="H6" s="1349"/>
      <c r="I6" s="1349"/>
      <c r="J6" s="1349"/>
      <c r="K6" s="1349"/>
      <c r="L6" s="1350"/>
      <c r="M6" s="1351" t="s">
        <v>708</v>
      </c>
      <c r="N6" s="1351" t="s">
        <v>709</v>
      </c>
    </row>
    <row r="7" spans="1:14" ht="25.5" customHeight="1" x14ac:dyDescent="0.25">
      <c r="A7" s="1345"/>
      <c r="B7" s="1345"/>
      <c r="C7" s="1346"/>
      <c r="D7" s="1345"/>
      <c r="E7" s="1341"/>
      <c r="F7" s="1341" t="s">
        <v>700</v>
      </c>
      <c r="G7" s="1342" t="s">
        <v>701</v>
      </c>
      <c r="H7" s="1343"/>
      <c r="I7" s="1341" t="s">
        <v>702</v>
      </c>
      <c r="J7" s="1342" t="s">
        <v>701</v>
      </c>
      <c r="K7" s="1343"/>
      <c r="L7" s="1341" t="s">
        <v>703</v>
      </c>
      <c r="M7" s="1352"/>
      <c r="N7" s="1352"/>
    </row>
    <row r="8" spans="1:14" ht="90.75" customHeight="1" x14ac:dyDescent="0.25">
      <c r="A8" s="1345"/>
      <c r="B8" s="1345"/>
      <c r="C8" s="1346"/>
      <c r="D8" s="1345"/>
      <c r="E8" s="1341"/>
      <c r="F8" s="1341"/>
      <c r="G8" s="669" t="s">
        <v>705</v>
      </c>
      <c r="H8" s="669" t="s">
        <v>704</v>
      </c>
      <c r="I8" s="1341"/>
      <c r="J8" s="669" t="s">
        <v>706</v>
      </c>
      <c r="K8" s="669" t="s">
        <v>704</v>
      </c>
      <c r="L8" s="1341"/>
      <c r="M8" s="1353"/>
      <c r="N8" s="1353"/>
    </row>
    <row r="9" spans="1:14" s="668" customFormat="1" x14ac:dyDescent="0.25">
      <c r="A9" s="1340" t="s">
        <v>3</v>
      </c>
      <c r="B9" s="1340"/>
      <c r="C9" s="1340"/>
      <c r="D9" s="670"/>
      <c r="E9" s="671">
        <f>E10+E13</f>
        <v>1127849</v>
      </c>
      <c r="F9" s="671">
        <f t="shared" ref="F9:M9" si="0">F10+F13</f>
        <v>1047463</v>
      </c>
      <c r="G9" s="671">
        <v>585</v>
      </c>
      <c r="H9" s="671">
        <f t="shared" si="0"/>
        <v>1413</v>
      </c>
      <c r="I9" s="671">
        <f t="shared" si="0"/>
        <v>59252</v>
      </c>
      <c r="J9" s="671">
        <v>20</v>
      </c>
      <c r="K9" s="671">
        <f t="shared" si="0"/>
        <v>113</v>
      </c>
      <c r="L9" s="671">
        <f t="shared" si="0"/>
        <v>21134</v>
      </c>
      <c r="M9" s="671">
        <f t="shared" si="0"/>
        <v>1526</v>
      </c>
      <c r="N9" s="671">
        <f>N10+N13</f>
        <v>56394</v>
      </c>
    </row>
    <row r="10" spans="1:14" s="677" customFormat="1" ht="11.25" customHeight="1" x14ac:dyDescent="0.25">
      <c r="A10" s="673"/>
      <c r="B10" s="673"/>
      <c r="C10" s="674" t="s">
        <v>105</v>
      </c>
      <c r="D10" s="675"/>
      <c r="E10" s="676">
        <f>F10+I10+L10</f>
        <v>21158</v>
      </c>
      <c r="F10" s="676">
        <v>21158</v>
      </c>
      <c r="G10" s="676"/>
      <c r="H10" s="676">
        <v>122</v>
      </c>
      <c r="I10" s="676"/>
      <c r="J10" s="676"/>
      <c r="K10" s="676"/>
      <c r="L10" s="676"/>
      <c r="M10" s="676">
        <v>122</v>
      </c>
      <c r="N10" s="676">
        <v>1058</v>
      </c>
    </row>
    <row r="11" spans="1:14" s="677" customFormat="1" ht="11.25" customHeight="1" x14ac:dyDescent="0.25">
      <c r="A11" s="673"/>
      <c r="B11" s="673"/>
      <c r="C11" s="674" t="s">
        <v>106</v>
      </c>
      <c r="D11" s="675"/>
      <c r="E11" s="676"/>
      <c r="F11" s="676"/>
      <c r="G11" s="676"/>
      <c r="H11" s="676"/>
      <c r="I11" s="674"/>
      <c r="J11" s="674"/>
      <c r="K11" s="674"/>
      <c r="L11" s="674"/>
      <c r="M11" s="674"/>
      <c r="N11" s="676"/>
    </row>
    <row r="12" spans="1:14" s="677" customFormat="1" ht="11.25" customHeight="1" x14ac:dyDescent="0.25">
      <c r="A12" s="673"/>
      <c r="B12" s="673"/>
      <c r="C12" s="674" t="s">
        <v>107</v>
      </c>
      <c r="D12" s="675"/>
      <c r="E12" s="674"/>
      <c r="F12" s="674"/>
      <c r="G12" s="674"/>
      <c r="H12" s="674"/>
      <c r="I12" s="674"/>
      <c r="J12" s="674"/>
      <c r="K12" s="674"/>
      <c r="L12" s="674"/>
      <c r="M12" s="674"/>
      <c r="N12" s="674"/>
    </row>
    <row r="13" spans="1:14" s="668" customFormat="1" x14ac:dyDescent="0.25">
      <c r="A13" s="1340" t="s">
        <v>108</v>
      </c>
      <c r="B13" s="1340"/>
      <c r="C13" s="1340"/>
      <c r="D13" s="671"/>
      <c r="E13" s="671">
        <f>SUM(E14:E23)</f>
        <v>1106691</v>
      </c>
      <c r="F13" s="671">
        <f t="shared" ref="F13:M13" si="1">SUM(F14:F23)</f>
        <v>1026305</v>
      </c>
      <c r="G13" s="671">
        <v>585</v>
      </c>
      <c r="H13" s="671">
        <f t="shared" si="1"/>
        <v>1291</v>
      </c>
      <c r="I13" s="671">
        <f t="shared" si="1"/>
        <v>59252</v>
      </c>
      <c r="J13" s="671">
        <v>20</v>
      </c>
      <c r="K13" s="671">
        <f t="shared" si="1"/>
        <v>113</v>
      </c>
      <c r="L13" s="671">
        <f t="shared" si="1"/>
        <v>21134</v>
      </c>
      <c r="M13" s="671">
        <f t="shared" si="1"/>
        <v>1404</v>
      </c>
      <c r="N13" s="671">
        <f>SUM(N14:N23)</f>
        <v>55336</v>
      </c>
    </row>
    <row r="14" spans="1:14" s="683" customFormat="1" x14ac:dyDescent="0.25">
      <c r="A14" s="678">
        <v>1</v>
      </c>
      <c r="B14" s="679" t="s">
        <v>80</v>
      </c>
      <c r="C14" s="680" t="s">
        <v>81</v>
      </c>
      <c r="D14" s="681">
        <v>0.85</v>
      </c>
      <c r="E14" s="676">
        <f t="shared" ref="E14:E23" si="2">F14+I14+L14</f>
        <v>42722</v>
      </c>
      <c r="F14" s="682">
        <v>42722</v>
      </c>
      <c r="G14" s="682">
        <v>53</v>
      </c>
      <c r="H14" s="682">
        <v>52</v>
      </c>
      <c r="I14" s="676"/>
      <c r="J14" s="676"/>
      <c r="K14" s="676"/>
      <c r="L14" s="676"/>
      <c r="M14" s="676">
        <f t="shared" ref="M14:M23" si="3">H14+K14</f>
        <v>52</v>
      </c>
      <c r="N14" s="676">
        <v>2136</v>
      </c>
    </row>
    <row r="15" spans="1:14" s="683" customFormat="1" x14ac:dyDescent="0.25">
      <c r="A15" s="678">
        <v>2</v>
      </c>
      <c r="B15" s="679" t="s">
        <v>117</v>
      </c>
      <c r="C15" s="680" t="s">
        <v>118</v>
      </c>
      <c r="D15" s="681">
        <v>0.85</v>
      </c>
      <c r="E15" s="676">
        <f t="shared" si="2"/>
        <v>91191</v>
      </c>
      <c r="F15" s="682">
        <v>90856</v>
      </c>
      <c r="G15" s="682">
        <v>74</v>
      </c>
      <c r="H15" s="682">
        <v>2</v>
      </c>
      <c r="I15" s="682">
        <v>335</v>
      </c>
      <c r="J15" s="682">
        <v>1</v>
      </c>
      <c r="K15" s="682"/>
      <c r="L15" s="676"/>
      <c r="M15" s="676">
        <f t="shared" si="3"/>
        <v>2</v>
      </c>
      <c r="N15" s="676">
        <v>4560</v>
      </c>
    </row>
    <row r="16" spans="1:14" s="683" customFormat="1" x14ac:dyDescent="0.25">
      <c r="A16" s="678">
        <v>3</v>
      </c>
      <c r="B16" s="679" t="s">
        <v>30</v>
      </c>
      <c r="C16" s="680" t="s">
        <v>31</v>
      </c>
      <c r="D16" s="681">
        <v>0.85</v>
      </c>
      <c r="E16" s="676">
        <f t="shared" si="2"/>
        <v>62155</v>
      </c>
      <c r="F16" s="682">
        <v>62155</v>
      </c>
      <c r="G16" s="682">
        <v>72</v>
      </c>
      <c r="H16" s="682">
        <v>17</v>
      </c>
      <c r="I16" s="676"/>
      <c r="J16" s="676"/>
      <c r="K16" s="676"/>
      <c r="L16" s="676"/>
      <c r="M16" s="676">
        <f t="shared" si="3"/>
        <v>17</v>
      </c>
      <c r="N16" s="676">
        <v>3108</v>
      </c>
    </row>
    <row r="17" spans="1:14" s="683" customFormat="1" x14ac:dyDescent="0.25">
      <c r="A17" s="678">
        <v>4</v>
      </c>
      <c r="B17" s="684" t="s">
        <v>141</v>
      </c>
      <c r="C17" s="685" t="s">
        <v>142</v>
      </c>
      <c r="D17" s="681">
        <v>0.85</v>
      </c>
      <c r="E17" s="676">
        <f t="shared" si="2"/>
        <v>42752</v>
      </c>
      <c r="F17" s="676">
        <v>42752</v>
      </c>
      <c r="G17" s="676">
        <v>48</v>
      </c>
      <c r="H17" s="676">
        <v>17</v>
      </c>
      <c r="I17" s="676"/>
      <c r="J17" s="676"/>
      <c r="K17" s="676"/>
      <c r="L17" s="676"/>
      <c r="M17" s="676">
        <f t="shared" si="3"/>
        <v>17</v>
      </c>
      <c r="N17" s="676">
        <v>2138</v>
      </c>
    </row>
    <row r="18" spans="1:14" s="683" customFormat="1" x14ac:dyDescent="0.25">
      <c r="A18" s="678">
        <v>5</v>
      </c>
      <c r="B18" s="679" t="s">
        <v>143</v>
      </c>
      <c r="C18" s="680" t="s">
        <v>144</v>
      </c>
      <c r="D18" s="681">
        <v>0.85</v>
      </c>
      <c r="E18" s="676">
        <f t="shared" si="2"/>
        <v>3861</v>
      </c>
      <c r="F18" s="682">
        <v>1415</v>
      </c>
      <c r="G18" s="682">
        <v>1</v>
      </c>
      <c r="H18" s="682"/>
      <c r="I18" s="682">
        <v>2446</v>
      </c>
      <c r="J18" s="682">
        <v>1</v>
      </c>
      <c r="K18" s="682"/>
      <c r="L18" s="676"/>
      <c r="M18" s="676">
        <f t="shared" si="3"/>
        <v>0</v>
      </c>
      <c r="N18" s="676">
        <v>193</v>
      </c>
    </row>
    <row r="19" spans="1:14" s="683" customFormat="1" ht="24" x14ac:dyDescent="0.25">
      <c r="A19" s="678">
        <v>6</v>
      </c>
      <c r="B19" s="684" t="s">
        <v>155</v>
      </c>
      <c r="C19" s="685" t="s">
        <v>425</v>
      </c>
      <c r="D19" s="681">
        <v>0.85</v>
      </c>
      <c r="E19" s="676">
        <f t="shared" si="2"/>
        <v>186213</v>
      </c>
      <c r="F19" s="682">
        <v>176439</v>
      </c>
      <c r="G19" s="682">
        <v>102</v>
      </c>
      <c r="H19" s="682">
        <v>208</v>
      </c>
      <c r="I19" s="682">
        <v>9774</v>
      </c>
      <c r="J19" s="682">
        <v>4</v>
      </c>
      <c r="K19" s="682">
        <v>11</v>
      </c>
      <c r="L19" s="676"/>
      <c r="M19" s="676">
        <f t="shared" si="3"/>
        <v>219</v>
      </c>
      <c r="N19" s="676">
        <v>9311</v>
      </c>
    </row>
    <row r="20" spans="1:14" s="683" customFormat="1" x14ac:dyDescent="0.25">
      <c r="A20" s="678">
        <v>7</v>
      </c>
      <c r="B20" s="686" t="s">
        <v>157</v>
      </c>
      <c r="C20" s="685" t="s">
        <v>158</v>
      </c>
      <c r="D20" s="681">
        <v>0.85</v>
      </c>
      <c r="E20" s="676">
        <f t="shared" si="2"/>
        <v>62607</v>
      </c>
      <c r="F20" s="682">
        <v>62607</v>
      </c>
      <c r="G20" s="682">
        <v>34</v>
      </c>
      <c r="H20" s="682">
        <v>115</v>
      </c>
      <c r="I20" s="676"/>
      <c r="J20" s="676"/>
      <c r="K20" s="676"/>
      <c r="L20" s="676"/>
      <c r="M20" s="676">
        <f t="shared" si="3"/>
        <v>115</v>
      </c>
      <c r="N20" s="676">
        <v>3130</v>
      </c>
    </row>
    <row r="21" spans="1:14" s="683" customFormat="1" x14ac:dyDescent="0.25">
      <c r="A21" s="678">
        <v>8</v>
      </c>
      <c r="B21" s="679" t="s">
        <v>171</v>
      </c>
      <c r="C21" s="680" t="s">
        <v>172</v>
      </c>
      <c r="D21" s="681">
        <v>0.85</v>
      </c>
      <c r="E21" s="676">
        <f t="shared" si="2"/>
        <v>109561</v>
      </c>
      <c r="F21" s="682">
        <v>108785</v>
      </c>
      <c r="G21" s="682">
        <v>105</v>
      </c>
      <c r="H21" s="682">
        <v>317</v>
      </c>
      <c r="I21" s="682">
        <v>776</v>
      </c>
      <c r="J21" s="682">
        <v>1</v>
      </c>
      <c r="K21" s="682"/>
      <c r="L21" s="676"/>
      <c r="M21" s="676">
        <f t="shared" si="3"/>
        <v>317</v>
      </c>
      <c r="N21" s="676">
        <v>5478</v>
      </c>
    </row>
    <row r="22" spans="1:14" s="683" customFormat="1" x14ac:dyDescent="0.25">
      <c r="A22" s="678">
        <v>9</v>
      </c>
      <c r="B22" s="686" t="s">
        <v>226</v>
      </c>
      <c r="C22" s="243" t="s">
        <v>707</v>
      </c>
      <c r="D22" s="681">
        <v>0.9</v>
      </c>
      <c r="E22" s="676">
        <f t="shared" si="2"/>
        <v>476534</v>
      </c>
      <c r="F22" s="676">
        <v>409479</v>
      </c>
      <c r="G22" s="676">
        <v>76</v>
      </c>
      <c r="H22" s="676">
        <v>543</v>
      </c>
      <c r="I22" s="676">
        <v>45921</v>
      </c>
      <c r="J22" s="676">
        <v>13</v>
      </c>
      <c r="K22" s="676">
        <v>102</v>
      </c>
      <c r="L22" s="676">
        <v>21134</v>
      </c>
      <c r="M22" s="676">
        <f t="shared" si="3"/>
        <v>645</v>
      </c>
      <c r="N22" s="676">
        <v>23827</v>
      </c>
    </row>
    <row r="23" spans="1:14" s="683" customFormat="1" x14ac:dyDescent="0.25">
      <c r="A23" s="678">
        <v>10</v>
      </c>
      <c r="B23" s="686" t="s">
        <v>32</v>
      </c>
      <c r="C23" s="685" t="s">
        <v>33</v>
      </c>
      <c r="D23" s="681">
        <v>0.91</v>
      </c>
      <c r="E23" s="676">
        <f t="shared" si="2"/>
        <v>29095</v>
      </c>
      <c r="F23" s="682">
        <v>29095</v>
      </c>
      <c r="G23" s="682">
        <v>20</v>
      </c>
      <c r="H23" s="682">
        <v>20</v>
      </c>
      <c r="I23" s="676"/>
      <c r="J23" s="676"/>
      <c r="K23" s="676"/>
      <c r="L23" s="676"/>
      <c r="M23" s="676">
        <f t="shared" si="3"/>
        <v>20</v>
      </c>
      <c r="N23" s="676">
        <v>1455</v>
      </c>
    </row>
    <row r="26" spans="1:14" x14ac:dyDescent="0.25">
      <c r="E26" s="687"/>
    </row>
    <row r="27" spans="1:14" x14ac:dyDescent="0.25">
      <c r="E27" s="690"/>
    </row>
  </sheetData>
  <mergeCells count="17">
    <mergeCell ref="L7:L8"/>
    <mergeCell ref="A9:C9"/>
    <mergeCell ref="C2:L2"/>
    <mergeCell ref="A4:A8"/>
    <mergeCell ref="B4:B8"/>
    <mergeCell ref="C4:C8"/>
    <mergeCell ref="D4:D8"/>
    <mergeCell ref="E4:N5"/>
    <mergeCell ref="E6:E8"/>
    <mergeCell ref="F6:L6"/>
    <mergeCell ref="M6:M8"/>
    <mergeCell ref="N6:N8"/>
    <mergeCell ref="A13:C13"/>
    <mergeCell ref="F7:F8"/>
    <mergeCell ref="G7:H7"/>
    <mergeCell ref="I7:I8"/>
    <mergeCell ref="J7:K7"/>
  </mergeCells>
  <pageMargins left="0" right="0" top="0" bottom="0" header="0" footer="0"/>
  <pageSetup paperSize="9" scale="8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1"/>
    </sheetView>
  </sheetViews>
  <sheetFormatPr defaultRowHeight="12.75" x14ac:dyDescent="0.25"/>
  <cols>
    <col min="1" max="1" width="21.140625" style="758" customWidth="1"/>
    <col min="2" max="4" width="22.28515625" style="744" customWidth="1"/>
    <col min="5" max="16384" width="9.140625" style="744"/>
  </cols>
  <sheetData>
    <row r="1" spans="1:4" ht="59.25" customHeight="1" x14ac:dyDescent="0.25">
      <c r="A1" s="934" t="s">
        <v>741</v>
      </c>
      <c r="B1" s="934"/>
      <c r="C1" s="934"/>
      <c r="D1" s="934"/>
    </row>
    <row r="2" spans="1:4" ht="18.75" customHeight="1" x14ac:dyDescent="0.25">
      <c r="A2" s="745"/>
      <c r="B2" s="745"/>
      <c r="C2" s="745"/>
    </row>
    <row r="3" spans="1:4" s="748" customFormat="1" ht="45" customHeight="1" x14ac:dyDescent="0.25">
      <c r="A3" s="746" t="s">
        <v>502</v>
      </c>
      <c r="B3" s="746" t="s">
        <v>503</v>
      </c>
      <c r="C3" s="747" t="s">
        <v>312</v>
      </c>
      <c r="D3" s="747" t="s">
        <v>108</v>
      </c>
    </row>
    <row r="4" spans="1:4" s="748" customFormat="1" ht="18.75" customHeight="1" x14ac:dyDescent="0.25">
      <c r="A4" s="749" t="s">
        <v>530</v>
      </c>
      <c r="B4" s="749"/>
      <c r="C4" s="750"/>
      <c r="D4" s="751"/>
    </row>
    <row r="5" spans="1:4" s="748" customFormat="1" ht="14.25" customHeight="1" x14ac:dyDescent="0.25">
      <c r="A5" s="749">
        <v>23</v>
      </c>
      <c r="B5" s="750"/>
      <c r="C5" s="752">
        <v>50</v>
      </c>
      <c r="D5" s="753">
        <f>B5+C5</f>
        <v>50</v>
      </c>
    </row>
    <row r="6" spans="1:4" s="748" customFormat="1" ht="14.25" customHeight="1" x14ac:dyDescent="0.25">
      <c r="A6" s="749">
        <v>24</v>
      </c>
      <c r="B6" s="750">
        <v>80</v>
      </c>
      <c r="C6" s="752">
        <v>45</v>
      </c>
      <c r="D6" s="753">
        <f>B6+C6</f>
        <v>125</v>
      </c>
    </row>
    <row r="7" spans="1:4" s="748" customFormat="1" ht="14.25" customHeight="1" x14ac:dyDescent="0.25">
      <c r="A7" s="749">
        <v>25</v>
      </c>
      <c r="B7" s="750">
        <v>46</v>
      </c>
      <c r="C7" s="752"/>
      <c r="D7" s="753">
        <f>B7+C7</f>
        <v>46</v>
      </c>
    </row>
    <row r="8" spans="1:4" s="748" customFormat="1" ht="18.75" customHeight="1" x14ac:dyDescent="0.25">
      <c r="A8" s="754" t="s">
        <v>335</v>
      </c>
      <c r="B8" s="755">
        <f>SUM(B5:B7)</f>
        <v>126</v>
      </c>
      <c r="C8" s="755">
        <f t="shared" ref="C8:D8" si="0">SUM(C5:C7)</f>
        <v>95</v>
      </c>
      <c r="D8" s="755">
        <f t="shared" si="0"/>
        <v>221</v>
      </c>
    </row>
    <row r="9" spans="1:4" s="757" customFormat="1" ht="15.75" x14ac:dyDescent="0.25">
      <c r="A9" s="756"/>
    </row>
    <row r="10" spans="1:4" s="757" customFormat="1" ht="15.75" x14ac:dyDescent="0.25">
      <c r="A10" s="756"/>
    </row>
    <row r="11" spans="1:4" s="757" customFormat="1" ht="15.75" x14ac:dyDescent="0.25">
      <c r="A11" s="756"/>
    </row>
    <row r="12" spans="1:4" s="757" customFormat="1" ht="15.75" x14ac:dyDescent="0.25">
      <c r="A12" s="756"/>
    </row>
    <row r="13" spans="1:4" s="757" customFormat="1" ht="15.75" x14ac:dyDescent="0.25">
      <c r="A13" s="756"/>
    </row>
    <row r="14" spans="1:4" s="757" customFormat="1" ht="15.75" x14ac:dyDescent="0.25">
      <c r="A14" s="756"/>
    </row>
    <row r="15" spans="1:4" s="757" customFormat="1" ht="15.75" x14ac:dyDescent="0.25">
      <c r="A15" s="756"/>
    </row>
  </sheetData>
  <mergeCells count="1">
    <mergeCell ref="A1:D1"/>
  </mergeCells>
  <pageMargins left="0" right="0" top="0.74803149606299213" bottom="0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="110" zoomScaleNormal="11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6" sqref="C26"/>
    </sheetView>
  </sheetViews>
  <sheetFormatPr defaultRowHeight="11.25" x14ac:dyDescent="0.2"/>
  <cols>
    <col min="1" max="1" width="3.7109375" style="695" customWidth="1"/>
    <col min="2" max="2" width="9.140625" style="695"/>
    <col min="3" max="3" width="27.7109375" style="695" customWidth="1"/>
    <col min="4" max="4" width="9.140625" style="695"/>
    <col min="5" max="6" width="12" style="695" customWidth="1"/>
    <col min="7" max="7" width="11.140625" style="695" customWidth="1"/>
    <col min="8" max="8" width="12" style="695" customWidth="1"/>
    <col min="9" max="9" width="11" style="695" customWidth="1"/>
    <col min="10" max="10" width="11.7109375" style="695" customWidth="1"/>
    <col min="11" max="11" width="11.42578125" style="695" customWidth="1"/>
    <col min="12" max="13" width="12.7109375" style="695" customWidth="1"/>
    <col min="14" max="14" width="12.28515625" style="695" customWidth="1"/>
    <col min="15" max="15" width="11.28515625" style="695" customWidth="1"/>
    <col min="16" max="16" width="8.28515625" style="695" customWidth="1"/>
    <col min="17" max="17" width="13.28515625" style="695" customWidth="1"/>
    <col min="18" max="18" width="11" style="695" customWidth="1"/>
    <col min="19" max="22" width="9.140625" style="694"/>
    <col min="23" max="16384" width="9.140625" style="695"/>
  </cols>
  <sheetData>
    <row r="1" spans="1:22" s="693" customFormat="1" ht="15.75" x14ac:dyDescent="0.25">
      <c r="A1" s="940" t="s">
        <v>710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692"/>
      <c r="T1" s="692"/>
      <c r="U1" s="692"/>
      <c r="V1" s="692"/>
    </row>
    <row r="3" spans="1:22" x14ac:dyDescent="0.2">
      <c r="A3" s="941" t="s">
        <v>0</v>
      </c>
      <c r="B3" s="942" t="s">
        <v>362</v>
      </c>
      <c r="C3" s="945" t="s">
        <v>2</v>
      </c>
      <c r="D3" s="948" t="s">
        <v>711</v>
      </c>
      <c r="E3" s="951" t="s">
        <v>712</v>
      </c>
      <c r="F3" s="952"/>
      <c r="G3" s="952"/>
      <c r="H3" s="952"/>
      <c r="I3" s="952"/>
      <c r="J3" s="953"/>
      <c r="K3" s="954" t="s">
        <v>713</v>
      </c>
      <c r="L3" s="954"/>
      <c r="M3" s="954"/>
      <c r="N3" s="954"/>
      <c r="O3" s="954"/>
      <c r="P3" s="954"/>
      <c r="Q3" s="954"/>
      <c r="R3" s="954"/>
    </row>
    <row r="4" spans="1:22" ht="16.5" customHeight="1" x14ac:dyDescent="0.2">
      <c r="A4" s="941"/>
      <c r="B4" s="943"/>
      <c r="C4" s="946"/>
      <c r="D4" s="949"/>
      <c r="E4" s="955" t="s">
        <v>714</v>
      </c>
      <c r="F4" s="956"/>
      <c r="G4" s="959" t="s">
        <v>715</v>
      </c>
      <c r="H4" s="959"/>
      <c r="I4" s="959"/>
      <c r="J4" s="959"/>
      <c r="K4" s="960" t="s">
        <v>716</v>
      </c>
      <c r="L4" s="960"/>
      <c r="M4" s="960"/>
      <c r="N4" s="961" t="s">
        <v>714</v>
      </c>
      <c r="O4" s="962"/>
      <c r="P4" s="962"/>
      <c r="Q4" s="962"/>
      <c r="R4" s="963"/>
    </row>
    <row r="5" spans="1:22" ht="20.25" customHeight="1" x14ac:dyDescent="0.2">
      <c r="A5" s="941"/>
      <c r="B5" s="943"/>
      <c r="C5" s="946"/>
      <c r="D5" s="949"/>
      <c r="E5" s="957"/>
      <c r="F5" s="958"/>
      <c r="G5" s="959"/>
      <c r="H5" s="959"/>
      <c r="I5" s="959"/>
      <c r="J5" s="959"/>
      <c r="K5" s="696" t="s">
        <v>717</v>
      </c>
      <c r="L5" s="960" t="s">
        <v>715</v>
      </c>
      <c r="M5" s="960"/>
      <c r="N5" s="964"/>
      <c r="O5" s="965"/>
      <c r="P5" s="965"/>
      <c r="Q5" s="965"/>
      <c r="R5" s="966"/>
    </row>
    <row r="6" spans="1:22" ht="15" customHeight="1" x14ac:dyDescent="0.2">
      <c r="A6" s="941"/>
      <c r="B6" s="943"/>
      <c r="C6" s="946"/>
      <c r="D6" s="949"/>
      <c r="E6" s="935" t="s">
        <v>718</v>
      </c>
      <c r="F6" s="937" t="s">
        <v>719</v>
      </c>
      <c r="G6" s="935" t="s">
        <v>720</v>
      </c>
      <c r="H6" s="939" t="s">
        <v>718</v>
      </c>
      <c r="I6" s="939" t="s">
        <v>721</v>
      </c>
      <c r="J6" s="939"/>
      <c r="K6" s="937" t="s">
        <v>718</v>
      </c>
      <c r="L6" s="937" t="s">
        <v>722</v>
      </c>
      <c r="M6" s="935" t="s">
        <v>720</v>
      </c>
      <c r="N6" s="937" t="s">
        <v>719</v>
      </c>
      <c r="O6" s="937" t="s">
        <v>722</v>
      </c>
      <c r="P6" s="937" t="s">
        <v>723</v>
      </c>
      <c r="Q6" s="939" t="s">
        <v>724</v>
      </c>
      <c r="R6" s="935" t="s">
        <v>720</v>
      </c>
    </row>
    <row r="7" spans="1:22" ht="33.75" customHeight="1" x14ac:dyDescent="0.2">
      <c r="A7" s="941"/>
      <c r="B7" s="944"/>
      <c r="C7" s="947"/>
      <c r="D7" s="950"/>
      <c r="E7" s="936"/>
      <c r="F7" s="938"/>
      <c r="G7" s="936"/>
      <c r="H7" s="939"/>
      <c r="I7" s="697" t="s">
        <v>725</v>
      </c>
      <c r="J7" s="697" t="s">
        <v>726</v>
      </c>
      <c r="K7" s="938"/>
      <c r="L7" s="938"/>
      <c r="M7" s="936"/>
      <c r="N7" s="938"/>
      <c r="O7" s="938"/>
      <c r="P7" s="938"/>
      <c r="Q7" s="939"/>
      <c r="R7" s="936"/>
    </row>
    <row r="8" spans="1:22" ht="15" customHeight="1" x14ac:dyDescent="0.2">
      <c r="A8" s="698">
        <v>1</v>
      </c>
      <c r="B8" s="699" t="s">
        <v>296</v>
      </c>
      <c r="C8" s="700" t="s">
        <v>727</v>
      </c>
      <c r="D8" s="701">
        <f>SUM(E8:R8)</f>
        <v>2579</v>
      </c>
      <c r="E8" s="696"/>
      <c r="F8" s="696"/>
      <c r="G8" s="702"/>
      <c r="H8" s="696">
        <v>300</v>
      </c>
      <c r="I8" s="696">
        <v>50</v>
      </c>
      <c r="J8" s="696">
        <v>24</v>
      </c>
      <c r="K8" s="703">
        <v>520</v>
      </c>
      <c r="L8" s="696">
        <v>1325</v>
      </c>
      <c r="M8" s="696"/>
      <c r="N8" s="696"/>
      <c r="O8" s="696"/>
      <c r="P8" s="696"/>
      <c r="Q8" s="696"/>
      <c r="R8" s="696">
        <v>360</v>
      </c>
    </row>
    <row r="9" spans="1:22" x14ac:dyDescent="0.2">
      <c r="A9" s="698">
        <v>2</v>
      </c>
      <c r="B9" s="704" t="s">
        <v>34</v>
      </c>
      <c r="C9" s="705" t="s">
        <v>35</v>
      </c>
      <c r="D9" s="701">
        <f t="shared" ref="D9:D22" si="0">SUM(E9:R9)</f>
        <v>3315</v>
      </c>
      <c r="E9" s="696"/>
      <c r="F9" s="696"/>
      <c r="G9" s="702"/>
      <c r="H9" s="696">
        <v>15</v>
      </c>
      <c r="I9" s="696"/>
      <c r="J9" s="696"/>
      <c r="K9" s="706"/>
      <c r="L9" s="706"/>
      <c r="M9" s="706"/>
      <c r="N9" s="696"/>
      <c r="O9" s="696">
        <v>590</v>
      </c>
      <c r="P9" s="696">
        <v>190</v>
      </c>
      <c r="Q9" s="696"/>
      <c r="R9" s="696">
        <v>2520</v>
      </c>
    </row>
    <row r="10" spans="1:22" x14ac:dyDescent="0.2">
      <c r="A10" s="698">
        <v>3</v>
      </c>
      <c r="B10" s="699" t="s">
        <v>72</v>
      </c>
      <c r="C10" s="705" t="s">
        <v>73</v>
      </c>
      <c r="D10" s="701">
        <f t="shared" si="0"/>
        <v>75</v>
      </c>
      <c r="E10" s="696"/>
      <c r="F10" s="696"/>
      <c r="G10" s="702"/>
      <c r="H10" s="696"/>
      <c r="I10" s="696">
        <v>75</v>
      </c>
      <c r="J10" s="696"/>
      <c r="K10" s="706"/>
      <c r="L10" s="706"/>
      <c r="M10" s="706"/>
      <c r="N10" s="696"/>
      <c r="O10" s="696"/>
      <c r="P10" s="696"/>
      <c r="Q10" s="696"/>
      <c r="R10" s="696"/>
    </row>
    <row r="11" spans="1:22" x14ac:dyDescent="0.2">
      <c r="A11" s="698">
        <v>4</v>
      </c>
      <c r="B11" s="707" t="s">
        <v>60</v>
      </c>
      <c r="C11" s="705" t="s">
        <v>305</v>
      </c>
      <c r="D11" s="701">
        <f t="shared" si="0"/>
        <v>20</v>
      </c>
      <c r="E11" s="696"/>
      <c r="F11" s="696"/>
      <c r="G11" s="702"/>
      <c r="H11" s="696"/>
      <c r="I11" s="696">
        <v>20</v>
      </c>
      <c r="J11" s="696"/>
      <c r="K11" s="706"/>
      <c r="L11" s="706"/>
      <c r="M11" s="706"/>
      <c r="N11" s="696"/>
      <c r="O11" s="696"/>
      <c r="P11" s="696"/>
      <c r="Q11" s="696"/>
      <c r="R11" s="696"/>
    </row>
    <row r="12" spans="1:22" x14ac:dyDescent="0.2">
      <c r="A12" s="698">
        <v>5</v>
      </c>
      <c r="B12" s="708" t="s">
        <v>56</v>
      </c>
      <c r="C12" s="705" t="s">
        <v>728</v>
      </c>
      <c r="D12" s="701">
        <f t="shared" si="0"/>
        <v>35</v>
      </c>
      <c r="E12" s="696"/>
      <c r="F12" s="696"/>
      <c r="G12" s="702"/>
      <c r="H12" s="696"/>
      <c r="I12" s="696">
        <v>35</v>
      </c>
      <c r="J12" s="696"/>
      <c r="K12" s="706"/>
      <c r="L12" s="706"/>
      <c r="M12" s="706"/>
      <c r="N12" s="696"/>
      <c r="O12" s="696"/>
      <c r="P12" s="696"/>
      <c r="Q12" s="696"/>
      <c r="R12" s="696"/>
    </row>
    <row r="13" spans="1:22" x14ac:dyDescent="0.2">
      <c r="A13" s="698">
        <v>6</v>
      </c>
      <c r="B13" s="704" t="s">
        <v>307</v>
      </c>
      <c r="C13" s="700" t="s">
        <v>308</v>
      </c>
      <c r="D13" s="701">
        <f t="shared" si="0"/>
        <v>35</v>
      </c>
      <c r="E13" s="696"/>
      <c r="F13" s="696"/>
      <c r="G13" s="702"/>
      <c r="H13" s="696"/>
      <c r="I13" s="696">
        <v>35</v>
      </c>
      <c r="J13" s="696"/>
      <c r="K13" s="706"/>
      <c r="L13" s="706"/>
      <c r="M13" s="706"/>
      <c r="N13" s="696"/>
      <c r="O13" s="696"/>
      <c r="P13" s="696"/>
      <c r="Q13" s="696"/>
      <c r="R13" s="696"/>
    </row>
    <row r="14" spans="1:22" x14ac:dyDescent="0.2">
      <c r="A14" s="698">
        <v>7</v>
      </c>
      <c r="B14" s="704" t="s">
        <v>48</v>
      </c>
      <c r="C14" s="705" t="s">
        <v>729</v>
      </c>
      <c r="D14" s="701">
        <f t="shared" si="0"/>
        <v>150</v>
      </c>
      <c r="E14" s="696"/>
      <c r="F14" s="696"/>
      <c r="G14" s="702"/>
      <c r="H14" s="696"/>
      <c r="I14" s="696">
        <v>150</v>
      </c>
      <c r="J14" s="696"/>
      <c r="K14" s="706"/>
      <c r="L14" s="706"/>
      <c r="M14" s="706"/>
      <c r="N14" s="696"/>
      <c r="O14" s="696"/>
      <c r="P14" s="696"/>
      <c r="Q14" s="696"/>
      <c r="R14" s="696"/>
    </row>
    <row r="15" spans="1:22" x14ac:dyDescent="0.2">
      <c r="A15" s="698">
        <v>8</v>
      </c>
      <c r="B15" s="699" t="s">
        <v>117</v>
      </c>
      <c r="C15" s="705" t="s">
        <v>730</v>
      </c>
      <c r="D15" s="701">
        <f t="shared" si="0"/>
        <v>15</v>
      </c>
      <c r="E15" s="696"/>
      <c r="F15" s="696"/>
      <c r="G15" s="702"/>
      <c r="H15" s="696"/>
      <c r="I15" s="696">
        <v>15</v>
      </c>
      <c r="J15" s="696"/>
      <c r="K15" s="706"/>
      <c r="L15" s="706"/>
      <c r="M15" s="706"/>
      <c r="N15" s="696"/>
      <c r="O15" s="696"/>
      <c r="P15" s="696"/>
      <c r="Q15" s="696"/>
      <c r="R15" s="696"/>
    </row>
    <row r="16" spans="1:22" ht="13.5" customHeight="1" x14ac:dyDescent="0.2">
      <c r="A16" s="698">
        <v>9</v>
      </c>
      <c r="B16" s="704" t="s">
        <v>149</v>
      </c>
      <c r="C16" s="700" t="s">
        <v>614</v>
      </c>
      <c r="D16" s="701">
        <f t="shared" si="0"/>
        <v>91</v>
      </c>
      <c r="E16" s="696"/>
      <c r="F16" s="696"/>
      <c r="G16" s="696"/>
      <c r="H16" s="696">
        <v>90</v>
      </c>
      <c r="I16" s="696"/>
      <c r="J16" s="696">
        <v>1</v>
      </c>
      <c r="K16" s="706"/>
      <c r="L16" s="706"/>
      <c r="M16" s="706"/>
      <c r="N16" s="696"/>
      <c r="O16" s="696"/>
      <c r="P16" s="696"/>
      <c r="Q16" s="696"/>
      <c r="R16" s="696"/>
    </row>
    <row r="17" spans="1:18" ht="13.5" customHeight="1" x14ac:dyDescent="0.2">
      <c r="A17" s="698">
        <v>10</v>
      </c>
      <c r="B17" s="704" t="s">
        <v>185</v>
      </c>
      <c r="C17" s="700" t="s">
        <v>186</v>
      </c>
      <c r="D17" s="701">
        <f t="shared" si="0"/>
        <v>3</v>
      </c>
      <c r="E17" s="696"/>
      <c r="F17" s="696"/>
      <c r="G17" s="696"/>
      <c r="H17" s="696"/>
      <c r="I17" s="696">
        <v>3</v>
      </c>
      <c r="J17" s="696"/>
      <c r="K17" s="706"/>
      <c r="L17" s="706"/>
      <c r="M17" s="706"/>
      <c r="N17" s="696"/>
      <c r="O17" s="696"/>
      <c r="P17" s="696"/>
      <c r="Q17" s="696"/>
      <c r="R17" s="696"/>
    </row>
    <row r="18" spans="1:18" ht="12" customHeight="1" x14ac:dyDescent="0.2">
      <c r="A18" s="698">
        <v>11</v>
      </c>
      <c r="B18" s="699" t="s">
        <v>272</v>
      </c>
      <c r="C18" s="700" t="s">
        <v>273</v>
      </c>
      <c r="D18" s="701">
        <f t="shared" si="0"/>
        <v>122600</v>
      </c>
      <c r="E18" s="696">
        <v>750</v>
      </c>
      <c r="F18" s="696"/>
      <c r="G18" s="696"/>
      <c r="H18" s="696"/>
      <c r="I18" s="696"/>
      <c r="J18" s="696"/>
      <c r="K18" s="706"/>
      <c r="L18" s="706"/>
      <c r="M18" s="706"/>
      <c r="N18" s="696"/>
      <c r="O18" s="696">
        <v>93448</v>
      </c>
      <c r="P18" s="696">
        <v>23362</v>
      </c>
      <c r="Q18" s="696">
        <v>4665</v>
      </c>
      <c r="R18" s="696">
        <v>375</v>
      </c>
    </row>
    <row r="19" spans="1:18" x14ac:dyDescent="0.2">
      <c r="A19" s="698">
        <v>12</v>
      </c>
      <c r="B19" s="704" t="s">
        <v>258</v>
      </c>
      <c r="C19" s="705" t="s">
        <v>731</v>
      </c>
      <c r="D19" s="701">
        <f t="shared" si="0"/>
        <v>32333</v>
      </c>
      <c r="E19" s="696"/>
      <c r="F19" s="696"/>
      <c r="G19" s="696"/>
      <c r="H19" s="696"/>
      <c r="I19" s="696"/>
      <c r="J19" s="696"/>
      <c r="K19" s="706"/>
      <c r="L19" s="706"/>
      <c r="M19" s="706"/>
      <c r="N19" s="696"/>
      <c r="O19" s="696">
        <v>25663</v>
      </c>
      <c r="P19" s="696">
        <v>6670</v>
      </c>
      <c r="Q19" s="696"/>
      <c r="R19" s="696"/>
    </row>
    <row r="20" spans="1:18" x14ac:dyDescent="0.2">
      <c r="A20" s="698">
        <v>13</v>
      </c>
      <c r="B20" s="699" t="s">
        <v>292</v>
      </c>
      <c r="C20" s="705" t="s">
        <v>293</v>
      </c>
      <c r="D20" s="701">
        <f t="shared" si="0"/>
        <v>38318</v>
      </c>
      <c r="E20" s="696">
        <v>100</v>
      </c>
      <c r="F20" s="696">
        <v>100</v>
      </c>
      <c r="G20" s="696"/>
      <c r="H20" s="696"/>
      <c r="I20" s="696"/>
      <c r="J20" s="696"/>
      <c r="K20" s="706"/>
      <c r="L20" s="706"/>
      <c r="M20" s="706"/>
      <c r="N20" s="696">
        <v>7696</v>
      </c>
      <c r="O20" s="696">
        <v>24961</v>
      </c>
      <c r="P20" s="696">
        <v>5461</v>
      </c>
      <c r="Q20" s="696"/>
      <c r="R20" s="696"/>
    </row>
    <row r="21" spans="1:18" x14ac:dyDescent="0.2">
      <c r="A21" s="709"/>
      <c r="B21" s="709"/>
      <c r="C21" s="710" t="s">
        <v>550</v>
      </c>
      <c r="D21" s="701">
        <f t="shared" ref="D21:R21" si="1">SUM(D8:D20)</f>
        <v>199569</v>
      </c>
      <c r="E21" s="701">
        <f t="shared" si="1"/>
        <v>850</v>
      </c>
      <c r="F21" s="701">
        <f t="shared" si="1"/>
        <v>100</v>
      </c>
      <c r="G21" s="701">
        <f t="shared" si="1"/>
        <v>0</v>
      </c>
      <c r="H21" s="701">
        <f t="shared" si="1"/>
        <v>405</v>
      </c>
      <c r="I21" s="701">
        <f t="shared" si="1"/>
        <v>383</v>
      </c>
      <c r="J21" s="701">
        <f t="shared" si="1"/>
        <v>25</v>
      </c>
      <c r="K21" s="701">
        <f t="shared" si="1"/>
        <v>520</v>
      </c>
      <c r="L21" s="701">
        <f t="shared" si="1"/>
        <v>1325</v>
      </c>
      <c r="M21" s="701">
        <f t="shared" si="1"/>
        <v>0</v>
      </c>
      <c r="N21" s="701">
        <f t="shared" si="1"/>
        <v>7696</v>
      </c>
      <c r="O21" s="701">
        <f t="shared" si="1"/>
        <v>144662</v>
      </c>
      <c r="P21" s="701">
        <f t="shared" si="1"/>
        <v>35683</v>
      </c>
      <c r="Q21" s="701">
        <f t="shared" si="1"/>
        <v>4665</v>
      </c>
      <c r="R21" s="701">
        <f t="shared" si="1"/>
        <v>3255</v>
      </c>
    </row>
    <row r="22" spans="1:18" ht="22.5" x14ac:dyDescent="0.2">
      <c r="A22" s="702"/>
      <c r="B22" s="702"/>
      <c r="C22" s="711" t="s">
        <v>732</v>
      </c>
      <c r="D22" s="701">
        <f t="shared" si="0"/>
        <v>30386</v>
      </c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>
        <v>26996</v>
      </c>
      <c r="P22" s="701">
        <v>3390</v>
      </c>
      <c r="Q22" s="701"/>
      <c r="R22" s="701"/>
    </row>
    <row r="23" spans="1:18" ht="21" x14ac:dyDescent="0.2">
      <c r="A23" s="702"/>
      <c r="B23" s="702"/>
      <c r="C23" s="712" t="s">
        <v>733</v>
      </c>
      <c r="D23" s="701">
        <f>D21+D22</f>
        <v>229955</v>
      </c>
      <c r="E23" s="701">
        <f t="shared" ref="E23:R23" si="2">E21+E22</f>
        <v>850</v>
      </c>
      <c r="F23" s="701">
        <f t="shared" si="2"/>
        <v>100</v>
      </c>
      <c r="G23" s="701">
        <f t="shared" si="2"/>
        <v>0</v>
      </c>
      <c r="H23" s="701">
        <f t="shared" si="2"/>
        <v>405</v>
      </c>
      <c r="I23" s="701">
        <f t="shared" si="2"/>
        <v>383</v>
      </c>
      <c r="J23" s="701">
        <f t="shared" si="2"/>
        <v>25</v>
      </c>
      <c r="K23" s="701">
        <f t="shared" si="2"/>
        <v>520</v>
      </c>
      <c r="L23" s="701">
        <f t="shared" si="2"/>
        <v>1325</v>
      </c>
      <c r="M23" s="701">
        <f t="shared" si="2"/>
        <v>0</v>
      </c>
      <c r="N23" s="701">
        <f t="shared" si="2"/>
        <v>7696</v>
      </c>
      <c r="O23" s="701">
        <f t="shared" si="2"/>
        <v>171658</v>
      </c>
      <c r="P23" s="701">
        <f t="shared" si="2"/>
        <v>39073</v>
      </c>
      <c r="Q23" s="701">
        <f t="shared" si="2"/>
        <v>4665</v>
      </c>
      <c r="R23" s="701">
        <f t="shared" si="2"/>
        <v>3255</v>
      </c>
    </row>
  </sheetData>
  <mergeCells count="25">
    <mergeCell ref="P6:P7"/>
    <mergeCell ref="Q6:Q7"/>
    <mergeCell ref="R6:R7"/>
    <mergeCell ref="A1:R1"/>
    <mergeCell ref="A3:A7"/>
    <mergeCell ref="B3:B7"/>
    <mergeCell ref="C3:C7"/>
    <mergeCell ref="D3:D7"/>
    <mergeCell ref="E3:J3"/>
    <mergeCell ref="K3:R3"/>
    <mergeCell ref="E4:F5"/>
    <mergeCell ref="G4:J5"/>
    <mergeCell ref="K4:M4"/>
    <mergeCell ref="N4:R5"/>
    <mergeCell ref="L5:M5"/>
    <mergeCell ref="I6:J6"/>
    <mergeCell ref="E6:E7"/>
    <mergeCell ref="F6:F7"/>
    <mergeCell ref="G6:G7"/>
    <mergeCell ref="H6:H7"/>
    <mergeCell ref="O6:O7"/>
    <mergeCell ref="K6:K7"/>
    <mergeCell ref="L6:L7"/>
    <mergeCell ref="M6:M7"/>
    <mergeCell ref="N6:N7"/>
  </mergeCells>
  <pageMargins left="0" right="0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zoomScale="90" zoomScaleNormal="90" workbookViewId="0">
      <pane xSplit="3" ySplit="10" topLeftCell="F143" activePane="bottomRight" state="frozen"/>
      <selection pane="topRight" activeCell="D1" sqref="D1"/>
      <selection pane="bottomLeft" activeCell="A12" sqref="A12"/>
      <selection pane="bottomRight" activeCell="J160" sqref="J160"/>
    </sheetView>
  </sheetViews>
  <sheetFormatPr defaultRowHeight="12" x14ac:dyDescent="0.2"/>
  <cols>
    <col min="1" max="1" width="5.85546875" style="391" customWidth="1"/>
    <col min="2" max="2" width="9.140625" style="391"/>
    <col min="3" max="3" width="32.5703125" style="391" customWidth="1"/>
    <col min="4" max="4" width="11.42578125" style="391" customWidth="1"/>
    <col min="5" max="5" width="10" style="391" customWidth="1"/>
    <col min="6" max="6" width="13.5703125" style="391" customWidth="1"/>
    <col min="7" max="7" width="10.85546875" style="391" customWidth="1"/>
    <col min="8" max="8" width="9.140625" style="391"/>
    <col min="9" max="10" width="10.5703125" style="391" customWidth="1"/>
    <col min="11" max="11" width="9.42578125" style="391" customWidth="1"/>
    <col min="12" max="12" width="10.7109375" style="391" customWidth="1"/>
    <col min="13" max="13" width="13.28515625" style="391" customWidth="1"/>
    <col min="14" max="14" width="11.5703125" style="391" customWidth="1"/>
    <col min="15" max="15" width="18.140625" style="391" customWidth="1"/>
    <col min="16" max="16" width="10.7109375" style="391" customWidth="1"/>
    <col min="17" max="17" width="13.42578125" style="391" customWidth="1"/>
    <col min="18" max="18" width="14" style="391" customWidth="1"/>
    <col min="19" max="19" width="12.140625" style="391" customWidth="1"/>
    <col min="20" max="16384" width="9.140625" style="391"/>
  </cols>
  <sheetData>
    <row r="1" spans="1:19" ht="15.75" customHeight="1" x14ac:dyDescent="0.2">
      <c r="A1" s="986" t="s">
        <v>483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</row>
    <row r="2" spans="1:19" ht="12" customHeight="1" x14ac:dyDescent="0.2">
      <c r="A2" s="980" t="s">
        <v>0</v>
      </c>
      <c r="B2" s="987" t="s">
        <v>362</v>
      </c>
      <c r="C2" s="980" t="s">
        <v>2</v>
      </c>
      <c r="D2" s="980" t="s">
        <v>329</v>
      </c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</row>
    <row r="3" spans="1:19" ht="12" customHeight="1" x14ac:dyDescent="0.2">
      <c r="A3" s="980"/>
      <c r="B3" s="988"/>
      <c r="C3" s="980"/>
      <c r="D3" s="990" t="s">
        <v>444</v>
      </c>
      <c r="E3" s="980" t="s">
        <v>484</v>
      </c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</row>
    <row r="4" spans="1:19" ht="29.25" customHeight="1" x14ac:dyDescent="0.2">
      <c r="A4" s="980"/>
      <c r="B4" s="988"/>
      <c r="C4" s="980"/>
      <c r="D4" s="990"/>
      <c r="E4" s="991" t="s">
        <v>485</v>
      </c>
      <c r="F4" s="992"/>
      <c r="G4" s="992"/>
      <c r="H4" s="984" t="s">
        <v>486</v>
      </c>
      <c r="I4" s="984"/>
      <c r="J4" s="984"/>
      <c r="K4" s="984"/>
      <c r="L4" s="980" t="s">
        <v>487</v>
      </c>
      <c r="M4" s="980"/>
      <c r="N4" s="980"/>
      <c r="O4" s="980"/>
      <c r="P4" s="980"/>
      <c r="Q4" s="980"/>
      <c r="R4" s="980"/>
      <c r="S4" s="980"/>
    </row>
    <row r="5" spans="1:19" ht="12" customHeight="1" x14ac:dyDescent="0.2">
      <c r="A5" s="980"/>
      <c r="B5" s="988"/>
      <c r="C5" s="980"/>
      <c r="D5" s="990"/>
      <c r="E5" s="980" t="s">
        <v>335</v>
      </c>
      <c r="F5" s="981" t="s">
        <v>421</v>
      </c>
      <c r="G5" s="982"/>
      <c r="H5" s="980" t="s">
        <v>335</v>
      </c>
      <c r="I5" s="981" t="s">
        <v>488</v>
      </c>
      <c r="J5" s="983"/>
      <c r="K5" s="982"/>
      <c r="L5" s="984" t="s">
        <v>335</v>
      </c>
      <c r="M5" s="985" t="s">
        <v>421</v>
      </c>
      <c r="N5" s="985"/>
      <c r="O5" s="985"/>
      <c r="P5" s="985"/>
      <c r="Q5" s="985"/>
      <c r="R5" s="985"/>
      <c r="S5" s="985"/>
    </row>
    <row r="6" spans="1:19" ht="120" x14ac:dyDescent="0.2">
      <c r="A6" s="980"/>
      <c r="B6" s="989"/>
      <c r="C6" s="980"/>
      <c r="D6" s="984"/>
      <c r="E6" s="980"/>
      <c r="F6" s="392" t="s">
        <v>489</v>
      </c>
      <c r="G6" s="393" t="s">
        <v>490</v>
      </c>
      <c r="H6" s="980"/>
      <c r="I6" s="393" t="s">
        <v>491</v>
      </c>
      <c r="J6" s="393" t="s">
        <v>755</v>
      </c>
      <c r="K6" s="393" t="s">
        <v>492</v>
      </c>
      <c r="L6" s="980"/>
      <c r="M6" s="394" t="s">
        <v>493</v>
      </c>
      <c r="N6" s="394" t="s">
        <v>494</v>
      </c>
      <c r="O6" s="395" t="s">
        <v>495</v>
      </c>
      <c r="P6" s="394" t="s">
        <v>496</v>
      </c>
      <c r="Q6" s="394" t="s">
        <v>497</v>
      </c>
      <c r="R6" s="394" t="s">
        <v>498</v>
      </c>
      <c r="S6" s="396" t="s">
        <v>499</v>
      </c>
    </row>
    <row r="7" spans="1:19" s="400" customFormat="1" ht="11.25" x14ac:dyDescent="0.2">
      <c r="A7" s="397">
        <v>1</v>
      </c>
      <c r="B7" s="397">
        <v>2</v>
      </c>
      <c r="C7" s="397">
        <v>3</v>
      </c>
      <c r="D7" s="398">
        <v>4</v>
      </c>
      <c r="E7" s="398">
        <v>5</v>
      </c>
      <c r="F7" s="398">
        <v>6</v>
      </c>
      <c r="G7" s="398">
        <v>7</v>
      </c>
      <c r="H7" s="398">
        <v>8</v>
      </c>
      <c r="I7" s="398">
        <v>9</v>
      </c>
      <c r="J7" s="398"/>
      <c r="K7" s="398">
        <v>10</v>
      </c>
      <c r="L7" s="397">
        <v>11</v>
      </c>
      <c r="M7" s="399">
        <v>12</v>
      </c>
      <c r="N7" s="399">
        <v>13</v>
      </c>
      <c r="O7" s="399">
        <v>14</v>
      </c>
      <c r="P7" s="399">
        <v>15</v>
      </c>
      <c r="Q7" s="399">
        <v>16</v>
      </c>
      <c r="R7" s="399">
        <v>17</v>
      </c>
      <c r="S7" s="399">
        <v>18</v>
      </c>
    </row>
    <row r="8" spans="1:19" s="400" customFormat="1" x14ac:dyDescent="0.2">
      <c r="A8" s="967" t="s">
        <v>335</v>
      </c>
      <c r="B8" s="967"/>
      <c r="C8" s="967"/>
      <c r="D8" s="401">
        <f>E8+H8+L8</f>
        <v>11018952</v>
      </c>
      <c r="E8" s="401">
        <f t="shared" ref="E8:E39" si="0">F8+G8</f>
        <v>1211123</v>
      </c>
      <c r="F8" s="401">
        <f>F9+F10</f>
        <v>376560</v>
      </c>
      <c r="G8" s="401">
        <f>G9+G10</f>
        <v>834563</v>
      </c>
      <c r="H8" s="401">
        <f>I8+K8</f>
        <v>1511282</v>
      </c>
      <c r="I8" s="401">
        <f>I9+I10</f>
        <v>1501527</v>
      </c>
      <c r="J8" s="401">
        <f>J9+J10</f>
        <v>197405</v>
      </c>
      <c r="K8" s="401">
        <f>K9+K10</f>
        <v>9755</v>
      </c>
      <c r="L8" s="402">
        <f t="shared" ref="L8:L39" si="1">SUM(M8:S8)</f>
        <v>8296547</v>
      </c>
      <c r="M8" s="403">
        <f t="shared" ref="M8:S8" si="2">M9+M10</f>
        <v>379886</v>
      </c>
      <c r="N8" s="403">
        <f t="shared" si="2"/>
        <v>636</v>
      </c>
      <c r="O8" s="403">
        <f t="shared" si="2"/>
        <v>1281899</v>
      </c>
      <c r="P8" s="403">
        <f t="shared" si="2"/>
        <v>3611155</v>
      </c>
      <c r="Q8" s="403">
        <f t="shared" si="2"/>
        <v>681866</v>
      </c>
      <c r="R8" s="403">
        <f t="shared" si="2"/>
        <v>2296384</v>
      </c>
      <c r="S8" s="403">
        <f t="shared" si="2"/>
        <v>44721</v>
      </c>
    </row>
    <row r="9" spans="1:19" s="400" customFormat="1" ht="12" customHeight="1" x14ac:dyDescent="0.2">
      <c r="A9" s="968" t="s">
        <v>105</v>
      </c>
      <c r="B9" s="969"/>
      <c r="C9" s="970"/>
      <c r="D9" s="404">
        <f>E9+L9</f>
        <v>146640</v>
      </c>
      <c r="E9" s="404">
        <f t="shared" si="0"/>
        <v>0</v>
      </c>
      <c r="F9" s="404"/>
      <c r="G9" s="404"/>
      <c r="H9" s="404">
        <v>0</v>
      </c>
      <c r="I9" s="404"/>
      <c r="J9" s="404"/>
      <c r="K9" s="404"/>
      <c r="L9" s="873">
        <f t="shared" si="1"/>
        <v>146640</v>
      </c>
      <c r="M9" s="405"/>
      <c r="N9" s="405"/>
      <c r="O9" s="405">
        <v>264</v>
      </c>
      <c r="P9" s="405">
        <f>144000+2376</f>
        <v>146376</v>
      </c>
      <c r="Q9" s="405"/>
      <c r="R9" s="405"/>
      <c r="S9" s="405"/>
    </row>
    <row r="10" spans="1:19" s="400" customFormat="1" ht="12" customHeight="1" x14ac:dyDescent="0.2">
      <c r="A10" s="971" t="s">
        <v>108</v>
      </c>
      <c r="B10" s="972"/>
      <c r="C10" s="973"/>
      <c r="D10" s="401">
        <f t="shared" ref="D10:D41" si="3">E10+H10+L10</f>
        <v>10872312</v>
      </c>
      <c r="E10" s="401">
        <f t="shared" si="0"/>
        <v>1211123</v>
      </c>
      <c r="F10" s="401">
        <f>SUM(F11:F147)-F89</f>
        <v>376560</v>
      </c>
      <c r="G10" s="401">
        <f>SUM(G11:G147)-G89</f>
        <v>834563</v>
      </c>
      <c r="H10" s="401">
        <f t="shared" ref="H10:H41" si="4">I10+K10</f>
        <v>1511282</v>
      </c>
      <c r="I10" s="401">
        <f>SUM(I11:I147)-I89</f>
        <v>1501527</v>
      </c>
      <c r="J10" s="401">
        <f>SUM(J11:J147)-J89</f>
        <v>197405</v>
      </c>
      <c r="K10" s="401">
        <f>SUM(K11:K147)-K89</f>
        <v>9755</v>
      </c>
      <c r="L10" s="402">
        <f t="shared" si="1"/>
        <v>8149907</v>
      </c>
      <c r="M10" s="403">
        <f t="shared" ref="M10:S10" si="5">SUM(M11:M147)-M89</f>
        <v>379886</v>
      </c>
      <c r="N10" s="403">
        <f t="shared" si="5"/>
        <v>636</v>
      </c>
      <c r="O10" s="403">
        <f t="shared" si="5"/>
        <v>1281635</v>
      </c>
      <c r="P10" s="403">
        <f t="shared" si="5"/>
        <v>3464779</v>
      </c>
      <c r="Q10" s="403">
        <f t="shared" si="5"/>
        <v>681866</v>
      </c>
      <c r="R10" s="403">
        <f t="shared" si="5"/>
        <v>2296384</v>
      </c>
      <c r="S10" s="403">
        <f t="shared" si="5"/>
        <v>44721</v>
      </c>
    </row>
    <row r="11" spans="1:19" x14ac:dyDescent="0.2">
      <c r="A11" s="406">
        <v>1</v>
      </c>
      <c r="B11" s="238" t="s">
        <v>109</v>
      </c>
      <c r="C11" s="239" t="s">
        <v>110</v>
      </c>
      <c r="D11" s="404">
        <f t="shared" si="3"/>
        <v>43443</v>
      </c>
      <c r="E11" s="404">
        <f t="shared" si="0"/>
        <v>5409</v>
      </c>
      <c r="F11" s="404">
        <v>1722</v>
      </c>
      <c r="G11" s="404">
        <v>3687</v>
      </c>
      <c r="H11" s="404">
        <f t="shared" si="4"/>
        <v>6920</v>
      </c>
      <c r="I11" s="404">
        <v>6868</v>
      </c>
      <c r="J11" s="404">
        <v>904</v>
      </c>
      <c r="K11" s="404">
        <v>52</v>
      </c>
      <c r="L11" s="404">
        <f t="shared" si="1"/>
        <v>31114</v>
      </c>
      <c r="M11" s="405">
        <v>1738</v>
      </c>
      <c r="N11" s="405">
        <v>0</v>
      </c>
      <c r="O11" s="405">
        <v>12839</v>
      </c>
      <c r="P11" s="405">
        <v>10448</v>
      </c>
      <c r="Q11" s="405">
        <v>320</v>
      </c>
      <c r="R11" s="405">
        <v>5763</v>
      </c>
      <c r="S11" s="405">
        <v>6</v>
      </c>
    </row>
    <row r="12" spans="1:19" x14ac:dyDescent="0.2">
      <c r="A12" s="406">
        <v>2</v>
      </c>
      <c r="B12" s="241" t="s">
        <v>111</v>
      </c>
      <c r="C12" s="239" t="s">
        <v>112</v>
      </c>
      <c r="D12" s="404">
        <f t="shared" si="3"/>
        <v>45100</v>
      </c>
      <c r="E12" s="404">
        <f t="shared" si="0"/>
        <v>5025</v>
      </c>
      <c r="F12" s="404">
        <v>1789</v>
      </c>
      <c r="G12" s="404">
        <v>3236</v>
      </c>
      <c r="H12" s="404">
        <f t="shared" si="4"/>
        <v>7243</v>
      </c>
      <c r="I12" s="404">
        <v>7133</v>
      </c>
      <c r="J12" s="404">
        <v>938</v>
      </c>
      <c r="K12" s="404">
        <v>110</v>
      </c>
      <c r="L12" s="404">
        <f t="shared" si="1"/>
        <v>32832</v>
      </c>
      <c r="M12" s="405">
        <v>1805</v>
      </c>
      <c r="N12" s="405">
        <v>0</v>
      </c>
      <c r="O12" s="405">
        <v>7713</v>
      </c>
      <c r="P12" s="405">
        <v>13194</v>
      </c>
      <c r="Q12" s="405">
        <v>5500</v>
      </c>
      <c r="R12" s="405">
        <v>4000</v>
      </c>
      <c r="S12" s="405">
        <v>620</v>
      </c>
    </row>
    <row r="13" spans="1:19" x14ac:dyDescent="0.2">
      <c r="A13" s="406">
        <v>3</v>
      </c>
      <c r="B13" s="242" t="s">
        <v>80</v>
      </c>
      <c r="C13" s="243" t="s">
        <v>81</v>
      </c>
      <c r="D13" s="404">
        <f t="shared" si="3"/>
        <v>147882</v>
      </c>
      <c r="E13" s="404">
        <f t="shared" si="0"/>
        <v>17504</v>
      </c>
      <c r="F13" s="404">
        <v>5250</v>
      </c>
      <c r="G13" s="404">
        <v>12254</v>
      </c>
      <c r="H13" s="404">
        <f t="shared" si="4"/>
        <v>21407</v>
      </c>
      <c r="I13" s="404">
        <v>20935</v>
      </c>
      <c r="J13" s="404">
        <v>2752</v>
      </c>
      <c r="K13" s="404">
        <v>472</v>
      </c>
      <c r="L13" s="404">
        <f t="shared" si="1"/>
        <v>108971</v>
      </c>
      <c r="M13" s="405">
        <v>5297</v>
      </c>
      <c r="N13" s="405">
        <v>3</v>
      </c>
      <c r="O13" s="405">
        <v>20555</v>
      </c>
      <c r="P13" s="405">
        <v>28688</v>
      </c>
      <c r="Q13" s="405">
        <v>25930</v>
      </c>
      <c r="R13" s="405">
        <v>27426</v>
      </c>
      <c r="S13" s="405">
        <v>1072</v>
      </c>
    </row>
    <row r="14" spans="1:19" x14ac:dyDescent="0.2">
      <c r="A14" s="406">
        <v>4</v>
      </c>
      <c r="B14" s="238" t="s">
        <v>113</v>
      </c>
      <c r="C14" s="239" t="s">
        <v>114</v>
      </c>
      <c r="D14" s="404">
        <f t="shared" si="3"/>
        <v>46203</v>
      </c>
      <c r="E14" s="404">
        <f t="shared" si="0"/>
        <v>4864</v>
      </c>
      <c r="F14" s="404">
        <v>1994</v>
      </c>
      <c r="G14" s="404">
        <v>2870</v>
      </c>
      <c r="H14" s="404">
        <f t="shared" si="4"/>
        <v>8011</v>
      </c>
      <c r="I14" s="404">
        <v>7949</v>
      </c>
      <c r="J14" s="404">
        <v>1045</v>
      </c>
      <c r="K14" s="404">
        <v>62</v>
      </c>
      <c r="L14" s="404">
        <f t="shared" si="1"/>
        <v>33328</v>
      </c>
      <c r="M14" s="405">
        <v>2011</v>
      </c>
      <c r="N14" s="405">
        <v>0</v>
      </c>
      <c r="O14" s="405">
        <v>4808</v>
      </c>
      <c r="P14" s="405">
        <v>11809</v>
      </c>
      <c r="Q14" s="405">
        <v>6000</v>
      </c>
      <c r="R14" s="405">
        <v>8700</v>
      </c>
      <c r="S14" s="405">
        <v>0</v>
      </c>
    </row>
    <row r="15" spans="1:19" x14ac:dyDescent="0.2">
      <c r="A15" s="406">
        <v>5</v>
      </c>
      <c r="B15" s="238" t="s">
        <v>115</v>
      </c>
      <c r="C15" s="239" t="s">
        <v>116</v>
      </c>
      <c r="D15" s="404">
        <f t="shared" si="3"/>
        <v>52727</v>
      </c>
      <c r="E15" s="404">
        <f t="shared" si="0"/>
        <v>6325</v>
      </c>
      <c r="F15" s="404">
        <v>2097</v>
      </c>
      <c r="G15" s="404">
        <v>4228</v>
      </c>
      <c r="H15" s="404">
        <f t="shared" si="4"/>
        <v>8430</v>
      </c>
      <c r="I15" s="404">
        <v>8361</v>
      </c>
      <c r="J15" s="404">
        <v>1099</v>
      </c>
      <c r="K15" s="404">
        <v>69</v>
      </c>
      <c r="L15" s="404">
        <f t="shared" si="1"/>
        <v>37972</v>
      </c>
      <c r="M15" s="405">
        <v>2115</v>
      </c>
      <c r="N15" s="405">
        <v>0</v>
      </c>
      <c r="O15" s="405">
        <v>10737</v>
      </c>
      <c r="P15" s="405">
        <v>7994</v>
      </c>
      <c r="Q15" s="405">
        <v>10000</v>
      </c>
      <c r="R15" s="405">
        <v>7120</v>
      </c>
      <c r="S15" s="405">
        <v>6</v>
      </c>
    </row>
    <row r="16" spans="1:19" x14ac:dyDescent="0.2">
      <c r="A16" s="406">
        <v>6</v>
      </c>
      <c r="B16" s="242" t="s">
        <v>117</v>
      </c>
      <c r="C16" s="243" t="s">
        <v>118</v>
      </c>
      <c r="D16" s="404">
        <f t="shared" si="3"/>
        <v>403347</v>
      </c>
      <c r="E16" s="404">
        <f t="shared" si="0"/>
        <v>50968</v>
      </c>
      <c r="F16" s="404">
        <v>14578</v>
      </c>
      <c r="G16" s="404">
        <v>36390</v>
      </c>
      <c r="H16" s="404">
        <f t="shared" si="4"/>
        <v>58310</v>
      </c>
      <c r="I16" s="404">
        <v>58130</v>
      </c>
      <c r="J16" s="404">
        <v>7642</v>
      </c>
      <c r="K16" s="404">
        <v>180</v>
      </c>
      <c r="L16" s="404">
        <f t="shared" si="1"/>
        <v>294069</v>
      </c>
      <c r="M16" s="405">
        <v>14707</v>
      </c>
      <c r="N16" s="405">
        <v>0</v>
      </c>
      <c r="O16" s="405">
        <v>41111</v>
      </c>
      <c r="P16" s="405">
        <v>116416</v>
      </c>
      <c r="Q16" s="405">
        <v>4500</v>
      </c>
      <c r="R16" s="405">
        <v>114489</v>
      </c>
      <c r="S16" s="405">
        <v>2846</v>
      </c>
    </row>
    <row r="17" spans="1:19" x14ac:dyDescent="0.2">
      <c r="A17" s="406">
        <v>7</v>
      </c>
      <c r="B17" s="238" t="s">
        <v>20</v>
      </c>
      <c r="C17" s="239" t="s">
        <v>21</v>
      </c>
      <c r="D17" s="404">
        <f t="shared" si="3"/>
        <v>145717</v>
      </c>
      <c r="E17" s="404">
        <f t="shared" si="0"/>
        <v>16717</v>
      </c>
      <c r="F17" s="404">
        <v>5385</v>
      </c>
      <c r="G17" s="404">
        <v>11332</v>
      </c>
      <c r="H17" s="404">
        <f t="shared" si="4"/>
        <v>21595</v>
      </c>
      <c r="I17" s="404">
        <v>21474</v>
      </c>
      <c r="J17" s="404">
        <v>2823</v>
      </c>
      <c r="K17" s="404">
        <v>121</v>
      </c>
      <c r="L17" s="404">
        <f t="shared" si="1"/>
        <v>107405</v>
      </c>
      <c r="M17" s="405">
        <v>5433</v>
      </c>
      <c r="N17" s="405">
        <v>0</v>
      </c>
      <c r="O17" s="405">
        <v>18459</v>
      </c>
      <c r="P17" s="405">
        <v>32188</v>
      </c>
      <c r="Q17" s="405">
        <v>15600</v>
      </c>
      <c r="R17" s="405">
        <v>34713</v>
      </c>
      <c r="S17" s="405">
        <v>1012</v>
      </c>
    </row>
    <row r="18" spans="1:19" x14ac:dyDescent="0.2">
      <c r="A18" s="406">
        <v>8</v>
      </c>
      <c r="B18" s="244" t="s">
        <v>119</v>
      </c>
      <c r="C18" s="239" t="s">
        <v>120</v>
      </c>
      <c r="D18" s="404">
        <f t="shared" si="3"/>
        <v>55971</v>
      </c>
      <c r="E18" s="404">
        <f t="shared" si="0"/>
        <v>6615</v>
      </c>
      <c r="F18" s="404">
        <v>2227</v>
      </c>
      <c r="G18" s="404">
        <v>4388</v>
      </c>
      <c r="H18" s="404">
        <f t="shared" si="4"/>
        <v>9039</v>
      </c>
      <c r="I18" s="404">
        <v>8880</v>
      </c>
      <c r="J18" s="404">
        <v>1167</v>
      </c>
      <c r="K18" s="404">
        <v>159</v>
      </c>
      <c r="L18" s="404">
        <f t="shared" si="1"/>
        <v>40317</v>
      </c>
      <c r="M18" s="405">
        <v>2247</v>
      </c>
      <c r="N18" s="405">
        <v>0</v>
      </c>
      <c r="O18" s="405">
        <v>6430</v>
      </c>
      <c r="P18" s="405">
        <v>13475</v>
      </c>
      <c r="Q18" s="405">
        <v>6522</v>
      </c>
      <c r="R18" s="405">
        <v>11639</v>
      </c>
      <c r="S18" s="405">
        <v>4</v>
      </c>
    </row>
    <row r="19" spans="1:19" x14ac:dyDescent="0.2">
      <c r="A19" s="406">
        <v>9</v>
      </c>
      <c r="B19" s="244" t="s">
        <v>121</v>
      </c>
      <c r="C19" s="239" t="s">
        <v>122</v>
      </c>
      <c r="D19" s="404">
        <f t="shared" si="3"/>
        <v>50222</v>
      </c>
      <c r="E19" s="404">
        <f t="shared" si="0"/>
        <v>5784</v>
      </c>
      <c r="F19" s="404">
        <v>1991</v>
      </c>
      <c r="G19" s="404">
        <v>3793</v>
      </c>
      <c r="H19" s="404">
        <f t="shared" si="4"/>
        <v>7981</v>
      </c>
      <c r="I19" s="404">
        <v>7940</v>
      </c>
      <c r="J19" s="404">
        <v>1044</v>
      </c>
      <c r="K19" s="404">
        <v>41</v>
      </c>
      <c r="L19" s="404">
        <f t="shared" si="1"/>
        <v>36457</v>
      </c>
      <c r="M19" s="405">
        <v>2009</v>
      </c>
      <c r="N19" s="405">
        <v>0</v>
      </c>
      <c r="O19" s="405">
        <v>8668</v>
      </c>
      <c r="P19" s="405">
        <v>14108</v>
      </c>
      <c r="Q19" s="405">
        <v>1000</v>
      </c>
      <c r="R19" s="405">
        <v>10663</v>
      </c>
      <c r="S19" s="405">
        <v>9</v>
      </c>
    </row>
    <row r="20" spans="1:19" x14ac:dyDescent="0.2">
      <c r="A20" s="406">
        <v>10</v>
      </c>
      <c r="B20" s="244" t="s">
        <v>123</v>
      </c>
      <c r="C20" s="239" t="s">
        <v>124</v>
      </c>
      <c r="D20" s="404">
        <f t="shared" si="3"/>
        <v>65197</v>
      </c>
      <c r="E20" s="404">
        <f t="shared" si="0"/>
        <v>7162</v>
      </c>
      <c r="F20" s="404">
        <v>2718</v>
      </c>
      <c r="G20" s="404">
        <v>4444</v>
      </c>
      <c r="H20" s="404">
        <f t="shared" si="4"/>
        <v>10858</v>
      </c>
      <c r="I20" s="404">
        <v>10838</v>
      </c>
      <c r="J20" s="404">
        <v>1425</v>
      </c>
      <c r="K20" s="404">
        <v>20</v>
      </c>
      <c r="L20" s="404">
        <f t="shared" si="1"/>
        <v>47177</v>
      </c>
      <c r="M20" s="405">
        <v>2742</v>
      </c>
      <c r="N20" s="405">
        <v>0</v>
      </c>
      <c r="O20" s="405">
        <v>6756</v>
      </c>
      <c r="P20" s="405">
        <v>13298</v>
      </c>
      <c r="Q20" s="405">
        <v>14745</v>
      </c>
      <c r="R20" s="405">
        <v>9626</v>
      </c>
      <c r="S20" s="405">
        <v>10</v>
      </c>
    </row>
    <row r="21" spans="1:19" x14ac:dyDescent="0.2">
      <c r="A21" s="406">
        <v>11</v>
      </c>
      <c r="B21" s="244" t="s">
        <v>125</v>
      </c>
      <c r="C21" s="239" t="s">
        <v>126</v>
      </c>
      <c r="D21" s="404">
        <f t="shared" si="3"/>
        <v>50709</v>
      </c>
      <c r="E21" s="404">
        <f t="shared" si="0"/>
        <v>6280</v>
      </c>
      <c r="F21" s="404">
        <v>1992</v>
      </c>
      <c r="G21" s="404">
        <v>4288</v>
      </c>
      <c r="H21" s="404">
        <f t="shared" si="4"/>
        <v>8007</v>
      </c>
      <c r="I21" s="404">
        <v>7941</v>
      </c>
      <c r="J21" s="404">
        <v>1044</v>
      </c>
      <c r="K21" s="404">
        <v>66</v>
      </c>
      <c r="L21" s="404">
        <f t="shared" si="1"/>
        <v>36422</v>
      </c>
      <c r="M21" s="405">
        <v>2009</v>
      </c>
      <c r="N21" s="405">
        <v>0</v>
      </c>
      <c r="O21" s="405">
        <v>10381</v>
      </c>
      <c r="P21" s="405">
        <v>7220</v>
      </c>
      <c r="Q21" s="405">
        <v>9105</v>
      </c>
      <c r="R21" s="405">
        <v>7703</v>
      </c>
      <c r="S21" s="405">
        <v>4</v>
      </c>
    </row>
    <row r="22" spans="1:19" x14ac:dyDescent="0.2">
      <c r="A22" s="406">
        <v>12</v>
      </c>
      <c r="B22" s="244" t="s">
        <v>127</v>
      </c>
      <c r="C22" s="239" t="s">
        <v>128</v>
      </c>
      <c r="D22" s="404">
        <f t="shared" si="3"/>
        <v>102625</v>
      </c>
      <c r="E22" s="404">
        <f t="shared" si="0"/>
        <v>12222</v>
      </c>
      <c r="F22" s="404">
        <v>4016</v>
      </c>
      <c r="G22" s="404">
        <v>8206</v>
      </c>
      <c r="H22" s="404">
        <f t="shared" si="4"/>
        <v>16184</v>
      </c>
      <c r="I22" s="404">
        <v>16014</v>
      </c>
      <c r="J22" s="404">
        <v>2105</v>
      </c>
      <c r="K22" s="404">
        <v>170</v>
      </c>
      <c r="L22" s="404">
        <f t="shared" si="1"/>
        <v>74219</v>
      </c>
      <c r="M22" s="405">
        <v>4052</v>
      </c>
      <c r="N22" s="405">
        <v>0</v>
      </c>
      <c r="O22" s="405">
        <v>10520</v>
      </c>
      <c r="P22" s="405">
        <v>30548</v>
      </c>
      <c r="Q22" s="405">
        <v>2500</v>
      </c>
      <c r="R22" s="405">
        <v>25572</v>
      </c>
      <c r="S22" s="405">
        <v>1027</v>
      </c>
    </row>
    <row r="23" spans="1:19" x14ac:dyDescent="0.2">
      <c r="A23" s="406">
        <v>13</v>
      </c>
      <c r="B23" s="244" t="s">
        <v>129</v>
      </c>
      <c r="C23" s="239" t="s">
        <v>130</v>
      </c>
      <c r="D23" s="404">
        <f t="shared" si="3"/>
        <v>0</v>
      </c>
      <c r="E23" s="404">
        <f t="shared" si="0"/>
        <v>0</v>
      </c>
      <c r="F23" s="404">
        <v>0</v>
      </c>
      <c r="G23" s="404">
        <v>0</v>
      </c>
      <c r="H23" s="404">
        <f t="shared" si="4"/>
        <v>0</v>
      </c>
      <c r="I23" s="404">
        <v>0</v>
      </c>
      <c r="J23" s="404">
        <v>0</v>
      </c>
      <c r="K23" s="404">
        <v>0</v>
      </c>
      <c r="L23" s="404">
        <f t="shared" si="1"/>
        <v>0</v>
      </c>
      <c r="M23" s="405">
        <v>0</v>
      </c>
      <c r="N23" s="405">
        <v>0</v>
      </c>
      <c r="O23" s="405">
        <v>0</v>
      </c>
      <c r="P23" s="405">
        <v>0</v>
      </c>
      <c r="Q23" s="405">
        <v>0</v>
      </c>
      <c r="R23" s="405">
        <v>0</v>
      </c>
      <c r="S23" s="405">
        <v>0</v>
      </c>
    </row>
    <row r="24" spans="1:19" x14ac:dyDescent="0.2">
      <c r="A24" s="406">
        <v>14</v>
      </c>
      <c r="B24" s="244" t="s">
        <v>131</v>
      </c>
      <c r="C24" s="239" t="s">
        <v>132</v>
      </c>
      <c r="D24" s="404">
        <f t="shared" si="3"/>
        <v>67431</v>
      </c>
      <c r="E24" s="404">
        <f t="shared" si="0"/>
        <v>8780</v>
      </c>
      <c r="F24" s="404">
        <v>2564</v>
      </c>
      <c r="G24" s="404">
        <v>6216</v>
      </c>
      <c r="H24" s="404">
        <f t="shared" si="4"/>
        <v>10337</v>
      </c>
      <c r="I24" s="404">
        <v>10222</v>
      </c>
      <c r="J24" s="404">
        <v>1344</v>
      </c>
      <c r="K24" s="404">
        <v>115</v>
      </c>
      <c r="L24" s="404">
        <f t="shared" si="1"/>
        <v>48314</v>
      </c>
      <c r="M24" s="405">
        <v>2586</v>
      </c>
      <c r="N24" s="405">
        <v>0</v>
      </c>
      <c r="O24" s="405">
        <v>9550</v>
      </c>
      <c r="P24" s="405">
        <v>14045</v>
      </c>
      <c r="Q24" s="405">
        <v>7746</v>
      </c>
      <c r="R24" s="405">
        <v>14045</v>
      </c>
      <c r="S24" s="405">
        <v>342</v>
      </c>
    </row>
    <row r="25" spans="1:19" x14ac:dyDescent="0.2">
      <c r="A25" s="406">
        <v>15</v>
      </c>
      <c r="B25" s="244" t="s">
        <v>133</v>
      </c>
      <c r="C25" s="239" t="s">
        <v>134</v>
      </c>
      <c r="D25" s="404">
        <f t="shared" si="3"/>
        <v>99493</v>
      </c>
      <c r="E25" s="404">
        <f t="shared" si="0"/>
        <v>14083</v>
      </c>
      <c r="F25" s="404">
        <v>3485</v>
      </c>
      <c r="G25" s="404">
        <v>10598</v>
      </c>
      <c r="H25" s="404">
        <f t="shared" si="4"/>
        <v>14073</v>
      </c>
      <c r="I25" s="404">
        <v>13895</v>
      </c>
      <c r="J25" s="404">
        <v>1827</v>
      </c>
      <c r="K25" s="404">
        <v>178</v>
      </c>
      <c r="L25" s="404">
        <f t="shared" si="1"/>
        <v>71337</v>
      </c>
      <c r="M25" s="405">
        <v>3515</v>
      </c>
      <c r="N25" s="405">
        <v>0</v>
      </c>
      <c r="O25" s="405">
        <v>6606</v>
      </c>
      <c r="P25" s="405">
        <v>27270</v>
      </c>
      <c r="Q25" s="405">
        <v>500</v>
      </c>
      <c r="R25" s="405">
        <v>33427</v>
      </c>
      <c r="S25" s="405">
        <v>19</v>
      </c>
    </row>
    <row r="26" spans="1:19" x14ac:dyDescent="0.2">
      <c r="A26" s="406">
        <v>16</v>
      </c>
      <c r="B26" s="244" t="s">
        <v>135</v>
      </c>
      <c r="C26" s="239" t="s">
        <v>136</v>
      </c>
      <c r="D26" s="404">
        <f t="shared" si="3"/>
        <v>129913</v>
      </c>
      <c r="E26" s="404">
        <f t="shared" si="0"/>
        <v>17924</v>
      </c>
      <c r="F26" s="404">
        <v>4778</v>
      </c>
      <c r="G26" s="404">
        <v>13146</v>
      </c>
      <c r="H26" s="404">
        <f t="shared" si="4"/>
        <v>19164</v>
      </c>
      <c r="I26" s="404">
        <v>19053</v>
      </c>
      <c r="J26" s="404">
        <v>2505</v>
      </c>
      <c r="K26" s="404">
        <v>111</v>
      </c>
      <c r="L26" s="404">
        <f t="shared" si="1"/>
        <v>92825</v>
      </c>
      <c r="M26" s="405">
        <v>4820</v>
      </c>
      <c r="N26" s="405">
        <v>0</v>
      </c>
      <c r="O26" s="405">
        <v>7258</v>
      </c>
      <c r="P26" s="405">
        <v>36726</v>
      </c>
      <c r="Q26" s="405">
        <v>9000</v>
      </c>
      <c r="R26" s="405">
        <v>35000</v>
      </c>
      <c r="S26" s="405">
        <v>21</v>
      </c>
    </row>
    <row r="27" spans="1:19" x14ac:dyDescent="0.2">
      <c r="A27" s="406">
        <v>17</v>
      </c>
      <c r="B27" s="242" t="s">
        <v>30</v>
      </c>
      <c r="C27" s="243" t="s">
        <v>31</v>
      </c>
      <c r="D27" s="404">
        <f t="shared" si="3"/>
        <v>255341</v>
      </c>
      <c r="E27" s="404">
        <f t="shared" si="0"/>
        <v>30219</v>
      </c>
      <c r="F27" s="404">
        <v>9212</v>
      </c>
      <c r="G27" s="404">
        <v>21007</v>
      </c>
      <c r="H27" s="404">
        <f t="shared" si="4"/>
        <v>37363</v>
      </c>
      <c r="I27" s="404">
        <v>36733</v>
      </c>
      <c r="J27" s="404">
        <v>4829</v>
      </c>
      <c r="K27" s="404">
        <v>630</v>
      </c>
      <c r="L27" s="404">
        <f t="shared" si="1"/>
        <v>187759</v>
      </c>
      <c r="M27" s="405">
        <v>9293</v>
      </c>
      <c r="N27" s="405">
        <v>6</v>
      </c>
      <c r="O27" s="405">
        <v>18650</v>
      </c>
      <c r="P27" s="405">
        <v>44235</v>
      </c>
      <c r="Q27" s="405">
        <v>51600</v>
      </c>
      <c r="R27" s="405">
        <v>63006</v>
      </c>
      <c r="S27" s="405">
        <v>969</v>
      </c>
    </row>
    <row r="28" spans="1:19" x14ac:dyDescent="0.2">
      <c r="A28" s="406">
        <v>18</v>
      </c>
      <c r="B28" s="238" t="s">
        <v>137</v>
      </c>
      <c r="C28" s="239" t="s">
        <v>138</v>
      </c>
      <c r="D28" s="404">
        <f t="shared" si="3"/>
        <v>41933</v>
      </c>
      <c r="E28" s="404">
        <f t="shared" si="0"/>
        <v>6179</v>
      </c>
      <c r="F28" s="404">
        <v>1471</v>
      </c>
      <c r="G28" s="404">
        <v>4708</v>
      </c>
      <c r="H28" s="404">
        <f t="shared" si="4"/>
        <v>5890</v>
      </c>
      <c r="I28" s="404">
        <v>5866</v>
      </c>
      <c r="J28" s="404">
        <v>771</v>
      </c>
      <c r="K28" s="404">
        <v>24</v>
      </c>
      <c r="L28" s="404">
        <f t="shared" si="1"/>
        <v>29864</v>
      </c>
      <c r="M28" s="405">
        <v>1484</v>
      </c>
      <c r="N28" s="405">
        <v>0</v>
      </c>
      <c r="O28" s="405">
        <v>3335</v>
      </c>
      <c r="P28" s="405">
        <v>15505</v>
      </c>
      <c r="Q28" s="405">
        <v>2240</v>
      </c>
      <c r="R28" s="405">
        <v>7300</v>
      </c>
      <c r="S28" s="405">
        <v>0</v>
      </c>
    </row>
    <row r="29" spans="1:19" x14ac:dyDescent="0.2">
      <c r="A29" s="406">
        <v>19</v>
      </c>
      <c r="B29" s="238" t="s">
        <v>139</v>
      </c>
      <c r="C29" s="239" t="s">
        <v>140</v>
      </c>
      <c r="D29" s="404">
        <f t="shared" si="3"/>
        <v>31216</v>
      </c>
      <c r="E29" s="404">
        <f t="shared" si="0"/>
        <v>3764</v>
      </c>
      <c r="F29" s="404">
        <v>1219</v>
      </c>
      <c r="G29" s="404">
        <v>2545</v>
      </c>
      <c r="H29" s="404">
        <f t="shared" si="4"/>
        <v>5043</v>
      </c>
      <c r="I29" s="404">
        <v>4861</v>
      </c>
      <c r="J29" s="404">
        <v>639</v>
      </c>
      <c r="K29" s="404">
        <v>182</v>
      </c>
      <c r="L29" s="404">
        <f t="shared" si="1"/>
        <v>22409</v>
      </c>
      <c r="M29" s="405">
        <v>1230</v>
      </c>
      <c r="N29" s="405">
        <v>0</v>
      </c>
      <c r="O29" s="405">
        <v>5703</v>
      </c>
      <c r="P29" s="405">
        <v>7073</v>
      </c>
      <c r="Q29" s="405">
        <v>0</v>
      </c>
      <c r="R29" s="405">
        <v>8400</v>
      </c>
      <c r="S29" s="405">
        <v>3</v>
      </c>
    </row>
    <row r="30" spans="1:19" x14ac:dyDescent="0.2">
      <c r="A30" s="406">
        <v>20</v>
      </c>
      <c r="B30" s="238" t="s">
        <v>84</v>
      </c>
      <c r="C30" s="239" t="s">
        <v>85</v>
      </c>
      <c r="D30" s="404">
        <f t="shared" si="3"/>
        <v>166390</v>
      </c>
      <c r="E30" s="404">
        <f t="shared" si="0"/>
        <v>21419</v>
      </c>
      <c r="F30" s="404">
        <v>6321</v>
      </c>
      <c r="G30" s="404">
        <v>15098</v>
      </c>
      <c r="H30" s="404">
        <f t="shared" si="4"/>
        <v>25406</v>
      </c>
      <c r="I30" s="404">
        <v>25206</v>
      </c>
      <c r="J30" s="404">
        <v>3314</v>
      </c>
      <c r="K30" s="404">
        <v>200</v>
      </c>
      <c r="L30" s="404">
        <f t="shared" si="1"/>
        <v>119565</v>
      </c>
      <c r="M30" s="405">
        <v>6377</v>
      </c>
      <c r="N30" s="405">
        <v>0</v>
      </c>
      <c r="O30" s="405">
        <v>17432</v>
      </c>
      <c r="P30" s="405">
        <v>39539</v>
      </c>
      <c r="Q30" s="405">
        <v>11235</v>
      </c>
      <c r="R30" s="405">
        <v>44053</v>
      </c>
      <c r="S30" s="405">
        <v>929</v>
      </c>
    </row>
    <row r="31" spans="1:19" x14ac:dyDescent="0.2">
      <c r="A31" s="406">
        <v>21</v>
      </c>
      <c r="B31" s="245" t="s">
        <v>141</v>
      </c>
      <c r="C31" s="243" t="s">
        <v>142</v>
      </c>
      <c r="D31" s="404">
        <f t="shared" si="3"/>
        <v>157098</v>
      </c>
      <c r="E31" s="404">
        <f t="shared" si="0"/>
        <v>19768</v>
      </c>
      <c r="F31" s="404">
        <v>5417</v>
      </c>
      <c r="G31" s="404">
        <v>14351</v>
      </c>
      <c r="H31" s="404">
        <f t="shared" si="4"/>
        <v>21752</v>
      </c>
      <c r="I31" s="404">
        <v>21600</v>
      </c>
      <c r="J31" s="404">
        <v>2840</v>
      </c>
      <c r="K31" s="404">
        <v>152</v>
      </c>
      <c r="L31" s="404">
        <f t="shared" si="1"/>
        <v>115578</v>
      </c>
      <c r="M31" s="405">
        <v>5465</v>
      </c>
      <c r="N31" s="405">
        <v>6</v>
      </c>
      <c r="O31" s="405">
        <v>15158</v>
      </c>
      <c r="P31" s="405">
        <v>49007</v>
      </c>
      <c r="Q31" s="405">
        <v>2000</v>
      </c>
      <c r="R31" s="405">
        <v>42899</v>
      </c>
      <c r="S31" s="405">
        <v>1043</v>
      </c>
    </row>
    <row r="32" spans="1:19" x14ac:dyDescent="0.2">
      <c r="A32" s="406">
        <v>22</v>
      </c>
      <c r="B32" s="242" t="s">
        <v>143</v>
      </c>
      <c r="C32" s="243" t="s">
        <v>144</v>
      </c>
      <c r="D32" s="404">
        <f t="shared" si="3"/>
        <v>37606</v>
      </c>
      <c r="E32" s="404">
        <f t="shared" si="0"/>
        <v>3867</v>
      </c>
      <c r="F32" s="404">
        <v>1331</v>
      </c>
      <c r="G32" s="404">
        <v>2536</v>
      </c>
      <c r="H32" s="404">
        <f t="shared" si="4"/>
        <v>5337</v>
      </c>
      <c r="I32" s="404">
        <v>5309</v>
      </c>
      <c r="J32" s="404">
        <v>698</v>
      </c>
      <c r="K32" s="404">
        <v>28</v>
      </c>
      <c r="L32" s="404">
        <f t="shared" si="1"/>
        <v>28402</v>
      </c>
      <c r="M32" s="405">
        <v>1343</v>
      </c>
      <c r="N32" s="405">
        <v>0</v>
      </c>
      <c r="O32" s="405">
        <v>5397</v>
      </c>
      <c r="P32" s="405">
        <v>11315</v>
      </c>
      <c r="Q32" s="405">
        <v>2200</v>
      </c>
      <c r="R32" s="405">
        <v>8141</v>
      </c>
      <c r="S32" s="405">
        <v>6</v>
      </c>
    </row>
    <row r="33" spans="1:19" x14ac:dyDescent="0.2">
      <c r="A33" s="406">
        <v>23</v>
      </c>
      <c r="B33" s="244" t="s">
        <v>145</v>
      </c>
      <c r="C33" s="239" t="s">
        <v>146</v>
      </c>
      <c r="D33" s="404">
        <f t="shared" si="3"/>
        <v>0</v>
      </c>
      <c r="E33" s="404">
        <f t="shared" si="0"/>
        <v>0</v>
      </c>
      <c r="F33" s="404">
        <v>0</v>
      </c>
      <c r="G33" s="404">
        <v>0</v>
      </c>
      <c r="H33" s="404">
        <f t="shared" si="4"/>
        <v>0</v>
      </c>
      <c r="I33" s="404">
        <v>0</v>
      </c>
      <c r="J33" s="404">
        <v>0</v>
      </c>
      <c r="K33" s="404">
        <v>0</v>
      </c>
      <c r="L33" s="404">
        <f t="shared" si="1"/>
        <v>0</v>
      </c>
      <c r="M33" s="405">
        <v>0</v>
      </c>
      <c r="N33" s="405">
        <v>0</v>
      </c>
      <c r="O33" s="405">
        <v>0</v>
      </c>
      <c r="P33" s="405">
        <v>0</v>
      </c>
      <c r="Q33" s="405">
        <v>0</v>
      </c>
      <c r="R33" s="405">
        <v>0</v>
      </c>
      <c r="S33" s="405">
        <v>0</v>
      </c>
    </row>
    <row r="34" spans="1:19" ht="24" x14ac:dyDescent="0.2">
      <c r="A34" s="406">
        <v>24</v>
      </c>
      <c r="B34" s="244" t="s">
        <v>147</v>
      </c>
      <c r="C34" s="239" t="s">
        <v>148</v>
      </c>
      <c r="D34" s="404">
        <f t="shared" si="3"/>
        <v>0</v>
      </c>
      <c r="E34" s="404">
        <f t="shared" si="0"/>
        <v>0</v>
      </c>
      <c r="F34" s="404">
        <v>0</v>
      </c>
      <c r="G34" s="404">
        <v>0</v>
      </c>
      <c r="H34" s="404">
        <f t="shared" si="4"/>
        <v>0</v>
      </c>
      <c r="I34" s="404">
        <v>0</v>
      </c>
      <c r="J34" s="404">
        <v>0</v>
      </c>
      <c r="K34" s="404">
        <v>0</v>
      </c>
      <c r="L34" s="404">
        <f t="shared" si="1"/>
        <v>0</v>
      </c>
      <c r="M34" s="405">
        <v>0</v>
      </c>
      <c r="N34" s="405">
        <v>0</v>
      </c>
      <c r="O34" s="405">
        <v>0</v>
      </c>
      <c r="P34" s="405">
        <v>0</v>
      </c>
      <c r="Q34" s="405">
        <v>0</v>
      </c>
      <c r="R34" s="405">
        <v>0</v>
      </c>
      <c r="S34" s="405">
        <v>0</v>
      </c>
    </row>
    <row r="35" spans="1:19" x14ac:dyDescent="0.2">
      <c r="A35" s="406">
        <v>25</v>
      </c>
      <c r="B35" s="238" t="s">
        <v>149</v>
      </c>
      <c r="C35" s="239" t="s">
        <v>150</v>
      </c>
      <c r="D35" s="404">
        <f t="shared" si="3"/>
        <v>532687</v>
      </c>
      <c r="E35" s="404">
        <f t="shared" si="0"/>
        <v>53153</v>
      </c>
      <c r="F35" s="404">
        <v>27819</v>
      </c>
      <c r="G35" s="404">
        <v>25334</v>
      </c>
      <c r="H35" s="404">
        <f t="shared" si="4"/>
        <v>110993</v>
      </c>
      <c r="I35" s="404">
        <v>110927</v>
      </c>
      <c r="J35" s="404">
        <v>14584</v>
      </c>
      <c r="K35" s="404">
        <v>66</v>
      </c>
      <c r="L35" s="404">
        <f t="shared" si="1"/>
        <v>368541</v>
      </c>
      <c r="M35" s="405">
        <v>28065</v>
      </c>
      <c r="N35" s="405">
        <v>36</v>
      </c>
      <c r="O35" s="405">
        <v>159110</v>
      </c>
      <c r="P35" s="405">
        <v>66384</v>
      </c>
      <c r="Q35" s="405">
        <v>45000</v>
      </c>
      <c r="R35" s="405">
        <v>66349</v>
      </c>
      <c r="S35" s="405">
        <v>3597</v>
      </c>
    </row>
    <row r="36" spans="1:19" x14ac:dyDescent="0.2">
      <c r="A36" s="406">
        <v>26</v>
      </c>
      <c r="B36" s="244" t="s">
        <v>151</v>
      </c>
      <c r="C36" s="239" t="s">
        <v>152</v>
      </c>
      <c r="D36" s="404">
        <f t="shared" si="3"/>
        <v>218418</v>
      </c>
      <c r="E36" s="404">
        <f t="shared" si="0"/>
        <v>42751</v>
      </c>
      <c r="F36" s="404">
        <v>0</v>
      </c>
      <c r="G36" s="404">
        <v>42751</v>
      </c>
      <c r="H36" s="404">
        <f t="shared" si="4"/>
        <v>272</v>
      </c>
      <c r="I36" s="404">
        <v>0</v>
      </c>
      <c r="J36" s="404">
        <v>0</v>
      </c>
      <c r="K36" s="404">
        <v>272</v>
      </c>
      <c r="L36" s="404">
        <f t="shared" si="1"/>
        <v>175395</v>
      </c>
      <c r="M36" s="405">
        <v>0</v>
      </c>
      <c r="N36" s="405">
        <v>0</v>
      </c>
      <c r="O36" s="405">
        <v>6983</v>
      </c>
      <c r="P36" s="405">
        <v>55346</v>
      </c>
      <c r="Q36" s="405">
        <v>48000</v>
      </c>
      <c r="R36" s="405">
        <v>64982</v>
      </c>
      <c r="S36" s="405">
        <v>84</v>
      </c>
    </row>
    <row r="37" spans="1:19" x14ac:dyDescent="0.2">
      <c r="A37" s="406">
        <v>27</v>
      </c>
      <c r="B37" s="241" t="s">
        <v>153</v>
      </c>
      <c r="C37" s="239" t="s">
        <v>154</v>
      </c>
      <c r="D37" s="404">
        <f t="shared" si="3"/>
        <v>13320</v>
      </c>
      <c r="E37" s="404">
        <f t="shared" si="0"/>
        <v>0</v>
      </c>
      <c r="F37" s="404">
        <v>0</v>
      </c>
      <c r="G37" s="404">
        <v>0</v>
      </c>
      <c r="H37" s="404">
        <f t="shared" si="4"/>
        <v>0</v>
      </c>
      <c r="I37" s="404">
        <v>0</v>
      </c>
      <c r="J37" s="404">
        <v>0</v>
      </c>
      <c r="K37" s="404">
        <v>0</v>
      </c>
      <c r="L37" s="404">
        <f t="shared" si="1"/>
        <v>13320</v>
      </c>
      <c r="M37" s="405">
        <v>0</v>
      </c>
      <c r="N37" s="405">
        <v>0</v>
      </c>
      <c r="O37" s="405">
        <v>0</v>
      </c>
      <c r="P37" s="405">
        <v>10270</v>
      </c>
      <c r="Q37" s="405">
        <v>3050</v>
      </c>
      <c r="R37" s="405">
        <v>0</v>
      </c>
      <c r="S37" s="405">
        <v>0</v>
      </c>
    </row>
    <row r="38" spans="1:19" x14ac:dyDescent="0.2">
      <c r="A38" s="406">
        <v>28</v>
      </c>
      <c r="B38" s="245" t="s">
        <v>155</v>
      </c>
      <c r="C38" s="246" t="s">
        <v>156</v>
      </c>
      <c r="D38" s="404">
        <f t="shared" si="3"/>
        <v>0</v>
      </c>
      <c r="E38" s="404">
        <f t="shared" si="0"/>
        <v>0</v>
      </c>
      <c r="F38" s="404">
        <v>0</v>
      </c>
      <c r="G38" s="404">
        <v>0</v>
      </c>
      <c r="H38" s="404">
        <f t="shared" si="4"/>
        <v>0</v>
      </c>
      <c r="I38" s="404">
        <v>0</v>
      </c>
      <c r="J38" s="404">
        <v>0</v>
      </c>
      <c r="K38" s="404">
        <v>0</v>
      </c>
      <c r="L38" s="404">
        <f t="shared" si="1"/>
        <v>0</v>
      </c>
      <c r="M38" s="405">
        <v>0</v>
      </c>
      <c r="N38" s="405">
        <v>0</v>
      </c>
      <c r="O38" s="405">
        <v>0</v>
      </c>
      <c r="P38" s="405">
        <v>0</v>
      </c>
      <c r="Q38" s="405">
        <v>0</v>
      </c>
      <c r="R38" s="405">
        <v>0</v>
      </c>
      <c r="S38" s="405">
        <v>0</v>
      </c>
    </row>
    <row r="39" spans="1:19" x14ac:dyDescent="0.2">
      <c r="A39" s="406">
        <v>29</v>
      </c>
      <c r="B39" s="247" t="s">
        <v>157</v>
      </c>
      <c r="C39" s="243" t="s">
        <v>158</v>
      </c>
      <c r="D39" s="404">
        <f t="shared" si="3"/>
        <v>204113</v>
      </c>
      <c r="E39" s="404">
        <f t="shared" si="0"/>
        <v>23255</v>
      </c>
      <c r="F39" s="404">
        <v>7743</v>
      </c>
      <c r="G39" s="404">
        <v>15512</v>
      </c>
      <c r="H39" s="404">
        <f t="shared" si="4"/>
        <v>31191</v>
      </c>
      <c r="I39" s="404">
        <v>30874</v>
      </c>
      <c r="J39" s="404">
        <v>4059</v>
      </c>
      <c r="K39" s="404">
        <v>317</v>
      </c>
      <c r="L39" s="404">
        <f t="shared" si="1"/>
        <v>149667</v>
      </c>
      <c r="M39" s="405">
        <v>7811</v>
      </c>
      <c r="N39" s="405">
        <v>0</v>
      </c>
      <c r="O39" s="405">
        <v>16991</v>
      </c>
      <c r="P39" s="405">
        <v>44445</v>
      </c>
      <c r="Q39" s="405">
        <v>15000</v>
      </c>
      <c r="R39" s="405">
        <v>64672</v>
      </c>
      <c r="S39" s="405">
        <v>748</v>
      </c>
    </row>
    <row r="40" spans="1:19" x14ac:dyDescent="0.2">
      <c r="A40" s="406">
        <v>30</v>
      </c>
      <c r="B40" s="238" t="s">
        <v>46</v>
      </c>
      <c r="C40" s="239" t="s">
        <v>47</v>
      </c>
      <c r="D40" s="404">
        <f t="shared" si="3"/>
        <v>313929</v>
      </c>
      <c r="E40" s="404">
        <f t="shared" ref="E40:E71" si="6">F40+G40</f>
        <v>37447</v>
      </c>
      <c r="F40" s="404">
        <v>11628</v>
      </c>
      <c r="G40" s="404">
        <v>25819</v>
      </c>
      <c r="H40" s="404">
        <f t="shared" si="4"/>
        <v>46604</v>
      </c>
      <c r="I40" s="404">
        <v>46365</v>
      </c>
      <c r="J40" s="404">
        <v>6096</v>
      </c>
      <c r="K40" s="404">
        <v>239</v>
      </c>
      <c r="L40" s="404">
        <f t="shared" ref="L40:L71" si="7">SUM(M40:S40)</f>
        <v>229878</v>
      </c>
      <c r="M40" s="405">
        <v>11730</v>
      </c>
      <c r="N40" s="405">
        <v>0</v>
      </c>
      <c r="O40" s="405">
        <v>35276</v>
      </c>
      <c r="P40" s="405">
        <v>73340</v>
      </c>
      <c r="Q40" s="405">
        <v>43000</v>
      </c>
      <c r="R40" s="405">
        <v>64955</v>
      </c>
      <c r="S40" s="405">
        <v>1577</v>
      </c>
    </row>
    <row r="41" spans="1:19" x14ac:dyDescent="0.2">
      <c r="A41" s="406">
        <v>31</v>
      </c>
      <c r="B41" s="241" t="s">
        <v>159</v>
      </c>
      <c r="C41" s="239" t="s">
        <v>160</v>
      </c>
      <c r="D41" s="404">
        <f t="shared" si="3"/>
        <v>56977</v>
      </c>
      <c r="E41" s="404">
        <f t="shared" si="6"/>
        <v>7287</v>
      </c>
      <c r="F41" s="404">
        <v>2194</v>
      </c>
      <c r="G41" s="404">
        <v>5093</v>
      </c>
      <c r="H41" s="404">
        <f t="shared" si="4"/>
        <v>8780</v>
      </c>
      <c r="I41" s="404">
        <v>8750</v>
      </c>
      <c r="J41" s="404">
        <v>1150</v>
      </c>
      <c r="K41" s="404">
        <v>30</v>
      </c>
      <c r="L41" s="404">
        <f t="shared" si="7"/>
        <v>40910</v>
      </c>
      <c r="M41" s="405">
        <v>2214</v>
      </c>
      <c r="N41" s="405">
        <v>0</v>
      </c>
      <c r="O41" s="405">
        <v>5118</v>
      </c>
      <c r="P41" s="405">
        <v>13016</v>
      </c>
      <c r="Q41" s="405">
        <v>2656</v>
      </c>
      <c r="R41" s="405">
        <v>17900</v>
      </c>
      <c r="S41" s="405">
        <v>6</v>
      </c>
    </row>
    <row r="42" spans="1:19" x14ac:dyDescent="0.2">
      <c r="A42" s="406">
        <v>32</v>
      </c>
      <c r="B42" s="244" t="s">
        <v>58</v>
      </c>
      <c r="C42" s="239" t="s">
        <v>59</v>
      </c>
      <c r="D42" s="404">
        <f t="shared" ref="D42:D73" si="8">E42+H42+L42</f>
        <v>206047</v>
      </c>
      <c r="E42" s="404">
        <f t="shared" si="6"/>
        <v>24735</v>
      </c>
      <c r="F42" s="404">
        <v>7857</v>
      </c>
      <c r="G42" s="404">
        <v>16878</v>
      </c>
      <c r="H42" s="404">
        <f t="shared" ref="H42:H73" si="9">I42+K42</f>
        <v>31599</v>
      </c>
      <c r="I42" s="404">
        <v>31331</v>
      </c>
      <c r="J42" s="404">
        <v>4119</v>
      </c>
      <c r="K42" s="404">
        <v>268</v>
      </c>
      <c r="L42" s="404">
        <f t="shared" si="7"/>
        <v>149713</v>
      </c>
      <c r="M42" s="405">
        <v>7927</v>
      </c>
      <c r="N42" s="405">
        <v>3</v>
      </c>
      <c r="O42" s="405">
        <v>26144</v>
      </c>
      <c r="P42" s="405">
        <v>33872</v>
      </c>
      <c r="Q42" s="405">
        <v>43057</v>
      </c>
      <c r="R42" s="405">
        <v>37744</v>
      </c>
      <c r="S42" s="405">
        <v>966</v>
      </c>
    </row>
    <row r="43" spans="1:19" x14ac:dyDescent="0.2">
      <c r="A43" s="406">
        <v>33</v>
      </c>
      <c r="B43" s="241" t="s">
        <v>161</v>
      </c>
      <c r="C43" s="239" t="s">
        <v>162</v>
      </c>
      <c r="D43" s="404">
        <f t="shared" si="8"/>
        <v>72729</v>
      </c>
      <c r="E43" s="404">
        <f t="shared" si="6"/>
        <v>9478</v>
      </c>
      <c r="F43" s="404">
        <v>2889</v>
      </c>
      <c r="G43" s="404">
        <v>6589</v>
      </c>
      <c r="H43" s="404">
        <f t="shared" si="9"/>
        <v>11606</v>
      </c>
      <c r="I43" s="404">
        <v>11521</v>
      </c>
      <c r="J43" s="404">
        <v>1515</v>
      </c>
      <c r="K43" s="404">
        <v>85</v>
      </c>
      <c r="L43" s="404">
        <f t="shared" si="7"/>
        <v>51645</v>
      </c>
      <c r="M43" s="405">
        <v>2915</v>
      </c>
      <c r="N43" s="405">
        <v>3</v>
      </c>
      <c r="O43" s="405">
        <v>8046</v>
      </c>
      <c r="P43" s="405">
        <v>20497</v>
      </c>
      <c r="Q43" s="405">
        <v>7790</v>
      </c>
      <c r="R43" s="405">
        <v>11943</v>
      </c>
      <c r="S43" s="405">
        <v>451</v>
      </c>
    </row>
    <row r="44" spans="1:19" x14ac:dyDescent="0.2">
      <c r="A44" s="406">
        <v>34</v>
      </c>
      <c r="B44" s="238" t="s">
        <v>82</v>
      </c>
      <c r="C44" s="239" t="s">
        <v>83</v>
      </c>
      <c r="D44" s="404">
        <f t="shared" si="8"/>
        <v>195455</v>
      </c>
      <c r="E44" s="404">
        <f t="shared" si="6"/>
        <v>24556</v>
      </c>
      <c r="F44" s="404">
        <v>7530</v>
      </c>
      <c r="G44" s="404">
        <v>17026</v>
      </c>
      <c r="H44" s="404">
        <f t="shared" si="9"/>
        <v>30296</v>
      </c>
      <c r="I44" s="404">
        <v>30024</v>
      </c>
      <c r="J44" s="404">
        <v>3947</v>
      </c>
      <c r="K44" s="404">
        <v>272</v>
      </c>
      <c r="L44" s="404">
        <f t="shared" si="7"/>
        <v>140603</v>
      </c>
      <c r="M44" s="405">
        <v>7596</v>
      </c>
      <c r="N44" s="405">
        <v>0</v>
      </c>
      <c r="O44" s="405">
        <v>24390</v>
      </c>
      <c r="P44" s="405">
        <v>56691</v>
      </c>
      <c r="Q44" s="405">
        <v>9670</v>
      </c>
      <c r="R44" s="405">
        <v>41021</v>
      </c>
      <c r="S44" s="405">
        <v>1235</v>
      </c>
    </row>
    <row r="45" spans="1:19" x14ac:dyDescent="0.2">
      <c r="A45" s="406">
        <v>35</v>
      </c>
      <c r="B45" s="407" t="s">
        <v>163</v>
      </c>
      <c r="C45" s="408" t="s">
        <v>164</v>
      </c>
      <c r="D45" s="404">
        <f t="shared" si="8"/>
        <v>67071</v>
      </c>
      <c r="E45" s="404">
        <f t="shared" si="6"/>
        <v>8396</v>
      </c>
      <c r="F45" s="404">
        <v>2622</v>
      </c>
      <c r="G45" s="404">
        <v>5774</v>
      </c>
      <c r="H45" s="404">
        <f t="shared" si="9"/>
        <v>10496</v>
      </c>
      <c r="I45" s="404">
        <v>10453</v>
      </c>
      <c r="J45" s="404">
        <v>1374</v>
      </c>
      <c r="K45" s="404">
        <v>43</v>
      </c>
      <c r="L45" s="404">
        <f t="shared" si="7"/>
        <v>48179</v>
      </c>
      <c r="M45" s="405">
        <v>2645</v>
      </c>
      <c r="N45" s="405">
        <v>0</v>
      </c>
      <c r="O45" s="405">
        <v>7521</v>
      </c>
      <c r="P45" s="405">
        <v>10382</v>
      </c>
      <c r="Q45" s="405">
        <v>8350</v>
      </c>
      <c r="R45" s="405">
        <v>19016</v>
      </c>
      <c r="S45" s="405">
        <v>265</v>
      </c>
    </row>
    <row r="46" spans="1:19" x14ac:dyDescent="0.2">
      <c r="A46" s="406">
        <v>36</v>
      </c>
      <c r="B46" s="238" t="s">
        <v>165</v>
      </c>
      <c r="C46" s="239" t="s">
        <v>166</v>
      </c>
      <c r="D46" s="404">
        <f t="shared" si="8"/>
        <v>41745</v>
      </c>
      <c r="E46" s="404">
        <f t="shared" si="6"/>
        <v>4613</v>
      </c>
      <c r="F46" s="404">
        <v>1733</v>
      </c>
      <c r="G46" s="404">
        <v>2880</v>
      </c>
      <c r="H46" s="404">
        <f t="shared" si="9"/>
        <v>7043</v>
      </c>
      <c r="I46" s="404">
        <v>6911</v>
      </c>
      <c r="J46" s="404">
        <v>909</v>
      </c>
      <c r="K46" s="404">
        <v>132</v>
      </c>
      <c r="L46" s="404">
        <f t="shared" si="7"/>
        <v>30089</v>
      </c>
      <c r="M46" s="405">
        <v>1748</v>
      </c>
      <c r="N46" s="405">
        <v>0</v>
      </c>
      <c r="O46" s="405">
        <v>7748</v>
      </c>
      <c r="P46" s="405">
        <v>10272</v>
      </c>
      <c r="Q46" s="405">
        <v>2400</v>
      </c>
      <c r="R46" s="405">
        <v>7920</v>
      </c>
      <c r="S46" s="405">
        <v>1</v>
      </c>
    </row>
    <row r="47" spans="1:19" x14ac:dyDescent="0.2">
      <c r="A47" s="406">
        <v>37</v>
      </c>
      <c r="B47" s="238" t="s">
        <v>86</v>
      </c>
      <c r="C47" s="239" t="s">
        <v>87</v>
      </c>
      <c r="D47" s="404">
        <f t="shared" si="8"/>
        <v>72919</v>
      </c>
      <c r="E47" s="404">
        <f t="shared" si="6"/>
        <v>8327</v>
      </c>
      <c r="F47" s="404">
        <v>2967</v>
      </c>
      <c r="G47" s="404">
        <v>5360</v>
      </c>
      <c r="H47" s="404">
        <f t="shared" si="9"/>
        <v>11923</v>
      </c>
      <c r="I47" s="404">
        <v>11831</v>
      </c>
      <c r="J47" s="404">
        <v>1555</v>
      </c>
      <c r="K47" s="404">
        <v>92</v>
      </c>
      <c r="L47" s="404">
        <f t="shared" si="7"/>
        <v>52669</v>
      </c>
      <c r="M47" s="405">
        <v>2993</v>
      </c>
      <c r="N47" s="405">
        <v>0</v>
      </c>
      <c r="O47" s="405">
        <v>10785</v>
      </c>
      <c r="P47" s="405">
        <v>15517</v>
      </c>
      <c r="Q47" s="405">
        <v>6970</v>
      </c>
      <c r="R47" s="405">
        <v>16396</v>
      </c>
      <c r="S47" s="405">
        <v>8</v>
      </c>
    </row>
    <row r="48" spans="1:19" x14ac:dyDescent="0.2">
      <c r="A48" s="406">
        <v>38</v>
      </c>
      <c r="B48" s="244" t="s">
        <v>167</v>
      </c>
      <c r="C48" s="239" t="s">
        <v>168</v>
      </c>
      <c r="D48" s="404">
        <f t="shared" si="8"/>
        <v>32920</v>
      </c>
      <c r="E48" s="404">
        <f t="shared" si="6"/>
        <v>3384</v>
      </c>
      <c r="F48" s="404">
        <v>1415</v>
      </c>
      <c r="G48" s="404">
        <v>1969</v>
      </c>
      <c r="H48" s="404">
        <f t="shared" si="9"/>
        <v>5694</v>
      </c>
      <c r="I48" s="404">
        <v>5642</v>
      </c>
      <c r="J48" s="404">
        <v>742</v>
      </c>
      <c r="K48" s="404">
        <v>52</v>
      </c>
      <c r="L48" s="404">
        <f t="shared" si="7"/>
        <v>23842</v>
      </c>
      <c r="M48" s="405">
        <v>1427</v>
      </c>
      <c r="N48" s="405">
        <v>0</v>
      </c>
      <c r="O48" s="405">
        <v>3336</v>
      </c>
      <c r="P48" s="405">
        <v>6754</v>
      </c>
      <c r="Q48" s="405">
        <v>5300</v>
      </c>
      <c r="R48" s="405">
        <v>7023</v>
      </c>
      <c r="S48" s="405">
        <v>2</v>
      </c>
    </row>
    <row r="49" spans="1:19" x14ac:dyDescent="0.2">
      <c r="A49" s="406">
        <v>39</v>
      </c>
      <c r="B49" s="241" t="s">
        <v>169</v>
      </c>
      <c r="C49" s="239" t="s">
        <v>170</v>
      </c>
      <c r="D49" s="404">
        <f t="shared" si="8"/>
        <v>27792</v>
      </c>
      <c r="E49" s="404">
        <f t="shared" si="6"/>
        <v>2053</v>
      </c>
      <c r="F49" s="404">
        <v>2053</v>
      </c>
      <c r="G49" s="404">
        <v>0</v>
      </c>
      <c r="H49" s="404">
        <f t="shared" si="9"/>
        <v>8185</v>
      </c>
      <c r="I49" s="404">
        <v>8185</v>
      </c>
      <c r="J49" s="404">
        <v>1076</v>
      </c>
      <c r="K49" s="404">
        <v>0</v>
      </c>
      <c r="L49" s="404">
        <f t="shared" si="7"/>
        <v>17554</v>
      </c>
      <c r="M49" s="405">
        <v>2071</v>
      </c>
      <c r="N49" s="405">
        <v>6</v>
      </c>
      <c r="O49" s="405">
        <v>0</v>
      </c>
      <c r="P49" s="405">
        <v>14477</v>
      </c>
      <c r="Q49" s="405">
        <v>0</v>
      </c>
      <c r="R49" s="405">
        <v>1000</v>
      </c>
      <c r="S49" s="405">
        <v>0</v>
      </c>
    </row>
    <row r="50" spans="1:19" x14ac:dyDescent="0.2">
      <c r="A50" s="406">
        <v>40</v>
      </c>
      <c r="B50" s="242" t="s">
        <v>171</v>
      </c>
      <c r="C50" s="243" t="s">
        <v>172</v>
      </c>
      <c r="D50" s="404">
        <f t="shared" si="8"/>
        <v>286538</v>
      </c>
      <c r="E50" s="404">
        <f t="shared" si="6"/>
        <v>33937</v>
      </c>
      <c r="F50" s="404">
        <v>9975</v>
      </c>
      <c r="G50" s="404">
        <v>23962</v>
      </c>
      <c r="H50" s="404">
        <f t="shared" si="9"/>
        <v>40129</v>
      </c>
      <c r="I50" s="404">
        <v>39776</v>
      </c>
      <c r="J50" s="404">
        <v>5229</v>
      </c>
      <c r="K50" s="404">
        <v>353</v>
      </c>
      <c r="L50" s="404">
        <f t="shared" si="7"/>
        <v>212472</v>
      </c>
      <c r="M50" s="405">
        <v>10063</v>
      </c>
      <c r="N50" s="405">
        <v>0</v>
      </c>
      <c r="O50" s="405">
        <v>24149</v>
      </c>
      <c r="P50" s="405">
        <v>83372</v>
      </c>
      <c r="Q50" s="405">
        <v>10000</v>
      </c>
      <c r="R50" s="405">
        <v>83611</v>
      </c>
      <c r="S50" s="405">
        <v>1277</v>
      </c>
    </row>
    <row r="51" spans="1:19" x14ac:dyDescent="0.2">
      <c r="A51" s="406">
        <v>41</v>
      </c>
      <c r="B51" s="238" t="s">
        <v>78</v>
      </c>
      <c r="C51" s="239" t="s">
        <v>79</v>
      </c>
      <c r="D51" s="404">
        <f t="shared" si="8"/>
        <v>60229</v>
      </c>
      <c r="E51" s="404">
        <f t="shared" si="6"/>
        <v>7043</v>
      </c>
      <c r="F51" s="404">
        <v>2438</v>
      </c>
      <c r="G51" s="404">
        <v>4605</v>
      </c>
      <c r="H51" s="404">
        <f t="shared" si="9"/>
        <v>9836</v>
      </c>
      <c r="I51" s="404">
        <v>9721</v>
      </c>
      <c r="J51" s="404">
        <v>1278</v>
      </c>
      <c r="K51" s="404">
        <v>115</v>
      </c>
      <c r="L51" s="404">
        <f t="shared" si="7"/>
        <v>43350</v>
      </c>
      <c r="M51" s="405">
        <v>2459</v>
      </c>
      <c r="N51" s="405">
        <v>0</v>
      </c>
      <c r="O51" s="405">
        <v>8612</v>
      </c>
      <c r="P51" s="405">
        <v>15970</v>
      </c>
      <c r="Q51" s="405">
        <v>7300</v>
      </c>
      <c r="R51" s="405">
        <v>9000</v>
      </c>
      <c r="S51" s="405">
        <v>9</v>
      </c>
    </row>
    <row r="52" spans="1:19" x14ac:dyDescent="0.2">
      <c r="A52" s="406">
        <v>42</v>
      </c>
      <c r="B52" s="238" t="s">
        <v>173</v>
      </c>
      <c r="C52" s="239" t="s">
        <v>174</v>
      </c>
      <c r="D52" s="404">
        <f t="shared" si="8"/>
        <v>206378</v>
      </c>
      <c r="E52" s="404">
        <f t="shared" si="6"/>
        <v>24991</v>
      </c>
      <c r="F52" s="404">
        <v>8100</v>
      </c>
      <c r="G52" s="404">
        <v>16891</v>
      </c>
      <c r="H52" s="404">
        <f t="shared" si="9"/>
        <v>32446</v>
      </c>
      <c r="I52" s="404">
        <v>32299</v>
      </c>
      <c r="J52" s="404">
        <v>4246</v>
      </c>
      <c r="K52" s="404">
        <v>147</v>
      </c>
      <c r="L52" s="404">
        <f t="shared" si="7"/>
        <v>148941</v>
      </c>
      <c r="M52" s="405">
        <v>8172</v>
      </c>
      <c r="N52" s="405">
        <v>0</v>
      </c>
      <c r="O52" s="405">
        <v>13741</v>
      </c>
      <c r="P52" s="405">
        <v>63982</v>
      </c>
      <c r="Q52" s="405">
        <v>41150</v>
      </c>
      <c r="R52" s="405">
        <v>20920</v>
      </c>
      <c r="S52" s="405">
        <v>976</v>
      </c>
    </row>
    <row r="53" spans="1:19" x14ac:dyDescent="0.2">
      <c r="A53" s="406">
        <v>43</v>
      </c>
      <c r="B53" s="244" t="s">
        <v>175</v>
      </c>
      <c r="C53" s="239" t="s">
        <v>176</v>
      </c>
      <c r="D53" s="404">
        <f t="shared" si="8"/>
        <v>45097</v>
      </c>
      <c r="E53" s="404">
        <f t="shared" si="6"/>
        <v>5156</v>
      </c>
      <c r="F53" s="404">
        <v>1825</v>
      </c>
      <c r="G53" s="404">
        <v>3331</v>
      </c>
      <c r="H53" s="404">
        <f t="shared" si="9"/>
        <v>7422</v>
      </c>
      <c r="I53" s="404">
        <v>7277</v>
      </c>
      <c r="J53" s="404">
        <v>957</v>
      </c>
      <c r="K53" s="404">
        <v>145</v>
      </c>
      <c r="L53" s="404">
        <f t="shared" si="7"/>
        <v>32519</v>
      </c>
      <c r="M53" s="405">
        <v>1841</v>
      </c>
      <c r="N53" s="405">
        <v>0</v>
      </c>
      <c r="O53" s="405">
        <v>4659</v>
      </c>
      <c r="P53" s="405">
        <v>11508</v>
      </c>
      <c r="Q53" s="405">
        <v>3396</v>
      </c>
      <c r="R53" s="405">
        <v>11110</v>
      </c>
      <c r="S53" s="405">
        <v>5</v>
      </c>
    </row>
    <row r="54" spans="1:19" x14ac:dyDescent="0.2">
      <c r="A54" s="406">
        <v>44</v>
      </c>
      <c r="B54" s="244" t="s">
        <v>42</v>
      </c>
      <c r="C54" s="239" t="s">
        <v>43</v>
      </c>
      <c r="D54" s="404">
        <f t="shared" si="8"/>
        <v>72880</v>
      </c>
      <c r="E54" s="404">
        <f t="shared" si="6"/>
        <v>8583</v>
      </c>
      <c r="F54" s="404">
        <v>2906</v>
      </c>
      <c r="G54" s="404">
        <v>5677</v>
      </c>
      <c r="H54" s="404">
        <f t="shared" si="9"/>
        <v>11701</v>
      </c>
      <c r="I54" s="404">
        <v>11586</v>
      </c>
      <c r="J54" s="404">
        <v>1523</v>
      </c>
      <c r="K54" s="404">
        <v>115</v>
      </c>
      <c r="L54" s="404">
        <f t="shared" si="7"/>
        <v>52596</v>
      </c>
      <c r="M54" s="405">
        <v>2931</v>
      </c>
      <c r="N54" s="405">
        <v>3</v>
      </c>
      <c r="O54" s="405">
        <v>13413</v>
      </c>
      <c r="P54" s="405">
        <v>13959</v>
      </c>
      <c r="Q54" s="405">
        <v>7000</v>
      </c>
      <c r="R54" s="405">
        <v>15279</v>
      </c>
      <c r="S54" s="405">
        <v>11</v>
      </c>
    </row>
    <row r="55" spans="1:19" x14ac:dyDescent="0.2">
      <c r="A55" s="406">
        <v>45</v>
      </c>
      <c r="B55" s="241" t="s">
        <v>177</v>
      </c>
      <c r="C55" s="239" t="s">
        <v>178</v>
      </c>
      <c r="D55" s="404">
        <f t="shared" si="8"/>
        <v>86803</v>
      </c>
      <c r="E55" s="404">
        <f t="shared" si="6"/>
        <v>10570</v>
      </c>
      <c r="F55" s="404">
        <v>3403</v>
      </c>
      <c r="G55" s="404">
        <v>7167</v>
      </c>
      <c r="H55" s="404">
        <f t="shared" si="9"/>
        <v>13681</v>
      </c>
      <c r="I55" s="404">
        <v>13571</v>
      </c>
      <c r="J55" s="404">
        <v>1784</v>
      </c>
      <c r="K55" s="404">
        <v>110</v>
      </c>
      <c r="L55" s="404">
        <f t="shared" si="7"/>
        <v>62552</v>
      </c>
      <c r="M55" s="405">
        <v>3433</v>
      </c>
      <c r="N55" s="405">
        <v>0</v>
      </c>
      <c r="O55" s="405">
        <v>9428</v>
      </c>
      <c r="P55" s="405">
        <v>27239</v>
      </c>
      <c r="Q55" s="405">
        <v>0</v>
      </c>
      <c r="R55" s="405">
        <v>22434</v>
      </c>
      <c r="S55" s="405">
        <v>18</v>
      </c>
    </row>
    <row r="56" spans="1:19" x14ac:dyDescent="0.2">
      <c r="A56" s="406">
        <v>46</v>
      </c>
      <c r="B56" s="244" t="s">
        <v>179</v>
      </c>
      <c r="C56" s="239" t="s">
        <v>180</v>
      </c>
      <c r="D56" s="404">
        <f t="shared" si="8"/>
        <v>28345</v>
      </c>
      <c r="E56" s="404">
        <f t="shared" si="6"/>
        <v>2981</v>
      </c>
      <c r="F56" s="404">
        <v>1193</v>
      </c>
      <c r="G56" s="404">
        <v>1788</v>
      </c>
      <c r="H56" s="404">
        <f t="shared" si="9"/>
        <v>4828</v>
      </c>
      <c r="I56" s="404">
        <v>4758</v>
      </c>
      <c r="J56" s="404">
        <v>626</v>
      </c>
      <c r="K56" s="404">
        <v>70</v>
      </c>
      <c r="L56" s="404">
        <f t="shared" si="7"/>
        <v>20536</v>
      </c>
      <c r="M56" s="405">
        <v>1204</v>
      </c>
      <c r="N56" s="405">
        <v>0</v>
      </c>
      <c r="O56" s="405">
        <v>5639</v>
      </c>
      <c r="P56" s="405">
        <v>6490</v>
      </c>
      <c r="Q56" s="405">
        <v>2000</v>
      </c>
      <c r="R56" s="405">
        <v>5200</v>
      </c>
      <c r="S56" s="405">
        <v>3</v>
      </c>
    </row>
    <row r="57" spans="1:19" x14ac:dyDescent="0.2">
      <c r="A57" s="406">
        <v>47</v>
      </c>
      <c r="B57" s="241" t="s">
        <v>181</v>
      </c>
      <c r="C57" s="239" t="s">
        <v>182</v>
      </c>
      <c r="D57" s="404">
        <f t="shared" si="8"/>
        <v>58526</v>
      </c>
      <c r="E57" s="404">
        <f t="shared" si="6"/>
        <v>6939</v>
      </c>
      <c r="F57" s="404">
        <v>2294</v>
      </c>
      <c r="G57" s="404">
        <v>4645</v>
      </c>
      <c r="H57" s="404">
        <f t="shared" si="9"/>
        <v>9168</v>
      </c>
      <c r="I57" s="404">
        <v>9148</v>
      </c>
      <c r="J57" s="404">
        <v>1203</v>
      </c>
      <c r="K57" s="404">
        <v>20</v>
      </c>
      <c r="L57" s="404">
        <f t="shared" si="7"/>
        <v>42419</v>
      </c>
      <c r="M57" s="405">
        <v>2314</v>
      </c>
      <c r="N57" s="405">
        <v>6</v>
      </c>
      <c r="O57" s="405">
        <v>12899</v>
      </c>
      <c r="P57" s="405">
        <v>13387</v>
      </c>
      <c r="Q57" s="405">
        <v>4743</v>
      </c>
      <c r="R57" s="405">
        <v>8071</v>
      </c>
      <c r="S57" s="405">
        <v>999</v>
      </c>
    </row>
    <row r="58" spans="1:19" x14ac:dyDescent="0.2">
      <c r="A58" s="406">
        <v>48</v>
      </c>
      <c r="B58" s="244" t="s">
        <v>183</v>
      </c>
      <c r="C58" s="239" t="s">
        <v>184</v>
      </c>
      <c r="D58" s="404">
        <f t="shared" si="8"/>
        <v>88617</v>
      </c>
      <c r="E58" s="404">
        <f t="shared" si="6"/>
        <v>10482</v>
      </c>
      <c r="F58" s="404">
        <v>3582</v>
      </c>
      <c r="G58" s="404">
        <v>6900</v>
      </c>
      <c r="H58" s="404">
        <f t="shared" si="9"/>
        <v>14351</v>
      </c>
      <c r="I58" s="404">
        <v>14285</v>
      </c>
      <c r="J58" s="404">
        <v>1878</v>
      </c>
      <c r="K58" s="404">
        <v>66</v>
      </c>
      <c r="L58" s="404">
        <f t="shared" si="7"/>
        <v>63784</v>
      </c>
      <c r="M58" s="405">
        <v>3614</v>
      </c>
      <c r="N58" s="405">
        <v>0</v>
      </c>
      <c r="O58" s="405">
        <v>17084</v>
      </c>
      <c r="P58" s="405">
        <v>15477</v>
      </c>
      <c r="Q58" s="405">
        <v>6300</v>
      </c>
      <c r="R58" s="405">
        <v>21300</v>
      </c>
      <c r="S58" s="405">
        <v>9</v>
      </c>
    </row>
    <row r="59" spans="1:19" x14ac:dyDescent="0.2">
      <c r="A59" s="406">
        <v>49</v>
      </c>
      <c r="B59" s="244" t="s">
        <v>185</v>
      </c>
      <c r="C59" s="239" t="s">
        <v>186</v>
      </c>
      <c r="D59" s="404">
        <f t="shared" si="8"/>
        <v>314056</v>
      </c>
      <c r="E59" s="404">
        <f t="shared" si="6"/>
        <v>39416</v>
      </c>
      <c r="F59" s="404">
        <v>11894</v>
      </c>
      <c r="G59" s="404">
        <v>27522</v>
      </c>
      <c r="H59" s="404">
        <f t="shared" si="9"/>
        <v>47885</v>
      </c>
      <c r="I59" s="404">
        <v>47427</v>
      </c>
      <c r="J59" s="404">
        <v>6235</v>
      </c>
      <c r="K59" s="404">
        <v>458</v>
      </c>
      <c r="L59" s="404">
        <f t="shared" si="7"/>
        <v>226755</v>
      </c>
      <c r="M59" s="405">
        <v>11999</v>
      </c>
      <c r="N59" s="405">
        <v>66</v>
      </c>
      <c r="O59" s="405">
        <v>32769</v>
      </c>
      <c r="P59" s="405">
        <v>81409</v>
      </c>
      <c r="Q59" s="405">
        <v>23154</v>
      </c>
      <c r="R59" s="405">
        <v>75762</v>
      </c>
      <c r="S59" s="405">
        <v>1596</v>
      </c>
    </row>
    <row r="60" spans="1:19" x14ac:dyDescent="0.2">
      <c r="A60" s="406">
        <v>50</v>
      </c>
      <c r="B60" s="244" t="s">
        <v>187</v>
      </c>
      <c r="C60" s="239" t="s">
        <v>188</v>
      </c>
      <c r="D60" s="404">
        <f t="shared" si="8"/>
        <v>47302</v>
      </c>
      <c r="E60" s="404">
        <f t="shared" si="6"/>
        <v>5465</v>
      </c>
      <c r="F60" s="404">
        <v>1920</v>
      </c>
      <c r="G60" s="404">
        <v>3545</v>
      </c>
      <c r="H60" s="404">
        <f t="shared" si="9"/>
        <v>7741</v>
      </c>
      <c r="I60" s="404">
        <v>7656</v>
      </c>
      <c r="J60" s="404">
        <v>1006</v>
      </c>
      <c r="K60" s="404">
        <v>85</v>
      </c>
      <c r="L60" s="404">
        <f t="shared" si="7"/>
        <v>34096</v>
      </c>
      <c r="M60" s="405">
        <v>1937</v>
      </c>
      <c r="N60" s="405">
        <v>0</v>
      </c>
      <c r="O60" s="405">
        <v>6093</v>
      </c>
      <c r="P60" s="405">
        <v>8673</v>
      </c>
      <c r="Q60" s="405">
        <v>6051</v>
      </c>
      <c r="R60" s="405">
        <v>11336</v>
      </c>
      <c r="S60" s="405">
        <v>6</v>
      </c>
    </row>
    <row r="61" spans="1:19" x14ac:dyDescent="0.2">
      <c r="A61" s="406">
        <v>51</v>
      </c>
      <c r="B61" s="244" t="s">
        <v>189</v>
      </c>
      <c r="C61" s="239" t="s">
        <v>190</v>
      </c>
      <c r="D61" s="404">
        <f t="shared" si="8"/>
        <v>0</v>
      </c>
      <c r="E61" s="404">
        <f t="shared" si="6"/>
        <v>0</v>
      </c>
      <c r="F61" s="404">
        <v>0</v>
      </c>
      <c r="G61" s="404">
        <v>0</v>
      </c>
      <c r="H61" s="404">
        <f t="shared" si="9"/>
        <v>0</v>
      </c>
      <c r="I61" s="404">
        <v>0</v>
      </c>
      <c r="J61" s="404">
        <v>0</v>
      </c>
      <c r="K61" s="404">
        <v>0</v>
      </c>
      <c r="L61" s="404">
        <f t="shared" si="7"/>
        <v>0</v>
      </c>
      <c r="M61" s="405">
        <v>0</v>
      </c>
      <c r="N61" s="405">
        <v>0</v>
      </c>
      <c r="O61" s="405">
        <v>0</v>
      </c>
      <c r="P61" s="405">
        <v>0</v>
      </c>
      <c r="Q61" s="405">
        <v>0</v>
      </c>
      <c r="R61" s="405">
        <v>0</v>
      </c>
      <c r="S61" s="405">
        <v>0</v>
      </c>
    </row>
    <row r="62" spans="1:19" x14ac:dyDescent="0.2">
      <c r="A62" s="406">
        <v>52</v>
      </c>
      <c r="B62" s="244" t="s">
        <v>191</v>
      </c>
      <c r="C62" s="239" t="s">
        <v>192</v>
      </c>
      <c r="D62" s="404">
        <f t="shared" si="8"/>
        <v>0</v>
      </c>
      <c r="E62" s="404">
        <f t="shared" si="6"/>
        <v>0</v>
      </c>
      <c r="F62" s="404">
        <v>0</v>
      </c>
      <c r="G62" s="404">
        <v>0</v>
      </c>
      <c r="H62" s="404">
        <f t="shared" si="9"/>
        <v>0</v>
      </c>
      <c r="I62" s="404">
        <v>0</v>
      </c>
      <c r="J62" s="404">
        <v>0</v>
      </c>
      <c r="K62" s="404">
        <v>0</v>
      </c>
      <c r="L62" s="404">
        <f t="shared" si="7"/>
        <v>0</v>
      </c>
      <c r="M62" s="405">
        <v>0</v>
      </c>
      <c r="N62" s="405">
        <v>0</v>
      </c>
      <c r="O62" s="405">
        <v>0</v>
      </c>
      <c r="P62" s="405">
        <v>0</v>
      </c>
      <c r="Q62" s="405">
        <v>0</v>
      </c>
      <c r="R62" s="405">
        <v>0</v>
      </c>
      <c r="S62" s="405">
        <v>0</v>
      </c>
    </row>
    <row r="63" spans="1:19" x14ac:dyDescent="0.2">
      <c r="A63" s="406">
        <v>53</v>
      </c>
      <c r="B63" s="244" t="s">
        <v>22</v>
      </c>
      <c r="C63" s="239" t="s">
        <v>23</v>
      </c>
      <c r="D63" s="404">
        <f t="shared" si="8"/>
        <v>185530</v>
      </c>
      <c r="E63" s="404">
        <f t="shared" si="6"/>
        <v>38780</v>
      </c>
      <c r="F63" s="404">
        <v>0</v>
      </c>
      <c r="G63" s="404">
        <v>38780</v>
      </c>
      <c r="H63" s="404">
        <f t="shared" si="9"/>
        <v>350</v>
      </c>
      <c r="I63" s="404">
        <v>0</v>
      </c>
      <c r="J63" s="404">
        <v>0</v>
      </c>
      <c r="K63" s="404">
        <v>350</v>
      </c>
      <c r="L63" s="404">
        <f t="shared" si="7"/>
        <v>146400</v>
      </c>
      <c r="M63" s="405">
        <v>0</v>
      </c>
      <c r="N63" s="405">
        <v>0</v>
      </c>
      <c r="O63" s="405">
        <v>14936</v>
      </c>
      <c r="P63" s="405">
        <v>60873</v>
      </c>
      <c r="Q63" s="405">
        <v>0</v>
      </c>
      <c r="R63" s="405">
        <v>70500</v>
      </c>
      <c r="S63" s="405">
        <v>91</v>
      </c>
    </row>
    <row r="64" spans="1:19" x14ac:dyDescent="0.2">
      <c r="A64" s="406">
        <v>54</v>
      </c>
      <c r="B64" s="241" t="s">
        <v>24</v>
      </c>
      <c r="C64" s="239" t="s">
        <v>25</v>
      </c>
      <c r="D64" s="404">
        <f t="shared" si="8"/>
        <v>144564</v>
      </c>
      <c r="E64" s="404">
        <f t="shared" si="6"/>
        <v>30279</v>
      </c>
      <c r="F64" s="404">
        <v>0</v>
      </c>
      <c r="G64" s="404">
        <v>30279</v>
      </c>
      <c r="H64" s="404">
        <f t="shared" si="9"/>
        <v>388</v>
      </c>
      <c r="I64" s="404">
        <v>0</v>
      </c>
      <c r="J64" s="404">
        <v>0</v>
      </c>
      <c r="K64" s="404">
        <v>388</v>
      </c>
      <c r="L64" s="404">
        <f t="shared" si="7"/>
        <v>113897</v>
      </c>
      <c r="M64" s="405">
        <v>0</v>
      </c>
      <c r="N64" s="405">
        <v>0</v>
      </c>
      <c r="O64" s="405">
        <v>14043</v>
      </c>
      <c r="P64" s="405">
        <v>51494</v>
      </c>
      <c r="Q64" s="405">
        <v>0</v>
      </c>
      <c r="R64" s="405">
        <v>48267</v>
      </c>
      <c r="S64" s="405">
        <v>93</v>
      </c>
    </row>
    <row r="65" spans="1:19" x14ac:dyDescent="0.2">
      <c r="A65" s="406">
        <v>55</v>
      </c>
      <c r="B65" s="238" t="s">
        <v>193</v>
      </c>
      <c r="C65" s="239" t="s">
        <v>194</v>
      </c>
      <c r="D65" s="404">
        <f t="shared" si="8"/>
        <v>206436</v>
      </c>
      <c r="E65" s="404">
        <f t="shared" si="6"/>
        <v>43332</v>
      </c>
      <c r="F65" s="404">
        <v>0</v>
      </c>
      <c r="G65" s="404">
        <v>43332</v>
      </c>
      <c r="H65" s="404">
        <f t="shared" si="9"/>
        <v>155</v>
      </c>
      <c r="I65" s="404">
        <v>0</v>
      </c>
      <c r="J65" s="404">
        <v>0</v>
      </c>
      <c r="K65" s="404">
        <v>155</v>
      </c>
      <c r="L65" s="404">
        <f t="shared" si="7"/>
        <v>162949</v>
      </c>
      <c r="M65" s="405">
        <v>0</v>
      </c>
      <c r="N65" s="405">
        <v>0</v>
      </c>
      <c r="O65" s="405">
        <v>20800</v>
      </c>
      <c r="P65" s="405">
        <v>70986</v>
      </c>
      <c r="Q65" s="405">
        <v>800</v>
      </c>
      <c r="R65" s="405">
        <v>70272</v>
      </c>
      <c r="S65" s="405">
        <v>91</v>
      </c>
    </row>
    <row r="66" spans="1:19" x14ac:dyDescent="0.2">
      <c r="A66" s="406">
        <v>56</v>
      </c>
      <c r="B66" s="241" t="s">
        <v>26</v>
      </c>
      <c r="C66" s="239" t="s">
        <v>27</v>
      </c>
      <c r="D66" s="404">
        <f t="shared" si="8"/>
        <v>271022</v>
      </c>
      <c r="E66" s="404">
        <f t="shared" si="6"/>
        <v>55701</v>
      </c>
      <c r="F66" s="404">
        <v>0</v>
      </c>
      <c r="G66" s="404">
        <v>55701</v>
      </c>
      <c r="H66" s="404">
        <f t="shared" si="9"/>
        <v>265</v>
      </c>
      <c r="I66" s="404">
        <v>0</v>
      </c>
      <c r="J66" s="404">
        <v>0</v>
      </c>
      <c r="K66" s="404">
        <v>265</v>
      </c>
      <c r="L66" s="404">
        <f t="shared" si="7"/>
        <v>215056</v>
      </c>
      <c r="M66" s="405">
        <v>0</v>
      </c>
      <c r="N66" s="405">
        <v>0</v>
      </c>
      <c r="O66" s="405">
        <v>25012</v>
      </c>
      <c r="P66" s="405">
        <v>78618</v>
      </c>
      <c r="Q66" s="405">
        <v>0</v>
      </c>
      <c r="R66" s="405">
        <v>111291</v>
      </c>
      <c r="S66" s="405">
        <v>135</v>
      </c>
    </row>
    <row r="67" spans="1:19" ht="24" x14ac:dyDescent="0.2">
      <c r="A67" s="406">
        <v>57</v>
      </c>
      <c r="B67" s="244" t="s">
        <v>28</v>
      </c>
      <c r="C67" s="239" t="s">
        <v>195</v>
      </c>
      <c r="D67" s="404">
        <f t="shared" si="8"/>
        <v>158827</v>
      </c>
      <c r="E67" s="404">
        <f t="shared" si="6"/>
        <v>33665</v>
      </c>
      <c r="F67" s="404">
        <v>0</v>
      </c>
      <c r="G67" s="404">
        <v>33665</v>
      </c>
      <c r="H67" s="404">
        <f t="shared" si="9"/>
        <v>164</v>
      </c>
      <c r="I67" s="404">
        <v>0</v>
      </c>
      <c r="J67" s="404">
        <v>0</v>
      </c>
      <c r="K67" s="404">
        <v>164</v>
      </c>
      <c r="L67" s="404">
        <f t="shared" si="7"/>
        <v>124998</v>
      </c>
      <c r="M67" s="405">
        <v>0</v>
      </c>
      <c r="N67" s="405">
        <v>0</v>
      </c>
      <c r="O67" s="405">
        <v>18957</v>
      </c>
      <c r="P67" s="405">
        <v>58426</v>
      </c>
      <c r="Q67" s="405">
        <v>0</v>
      </c>
      <c r="R67" s="405">
        <v>47575</v>
      </c>
      <c r="S67" s="405">
        <v>40</v>
      </c>
    </row>
    <row r="68" spans="1:19" ht="24" x14ac:dyDescent="0.2">
      <c r="A68" s="406">
        <v>58</v>
      </c>
      <c r="B68" s="238" t="s">
        <v>196</v>
      </c>
      <c r="C68" s="239" t="s">
        <v>197</v>
      </c>
      <c r="D68" s="404">
        <f t="shared" si="8"/>
        <v>35442</v>
      </c>
      <c r="E68" s="404">
        <f t="shared" si="6"/>
        <v>0</v>
      </c>
      <c r="F68" s="404">
        <v>0</v>
      </c>
      <c r="G68" s="404">
        <v>0</v>
      </c>
      <c r="H68" s="404">
        <f t="shared" si="9"/>
        <v>0</v>
      </c>
      <c r="I68" s="404">
        <v>0</v>
      </c>
      <c r="J68" s="404">
        <v>0</v>
      </c>
      <c r="K68" s="404">
        <v>0</v>
      </c>
      <c r="L68" s="404">
        <f t="shared" si="7"/>
        <v>35442</v>
      </c>
      <c r="M68" s="405">
        <v>0</v>
      </c>
      <c r="N68" s="405">
        <v>0</v>
      </c>
      <c r="O68" s="405">
        <v>0</v>
      </c>
      <c r="P68" s="405">
        <v>29442</v>
      </c>
      <c r="Q68" s="405">
        <v>6000</v>
      </c>
      <c r="R68" s="405">
        <v>0</v>
      </c>
      <c r="S68" s="405">
        <v>0</v>
      </c>
    </row>
    <row r="69" spans="1:19" ht="24" x14ac:dyDescent="0.2">
      <c r="A69" s="406">
        <v>59</v>
      </c>
      <c r="B69" s="238" t="s">
        <v>198</v>
      </c>
      <c r="C69" s="239" t="s">
        <v>199</v>
      </c>
      <c r="D69" s="404">
        <f t="shared" si="8"/>
        <v>34287</v>
      </c>
      <c r="E69" s="404">
        <f t="shared" si="6"/>
        <v>0</v>
      </c>
      <c r="F69" s="404">
        <v>0</v>
      </c>
      <c r="G69" s="404">
        <v>0</v>
      </c>
      <c r="H69" s="404">
        <f t="shared" si="9"/>
        <v>0</v>
      </c>
      <c r="I69" s="404">
        <v>0</v>
      </c>
      <c r="J69" s="404">
        <v>0</v>
      </c>
      <c r="K69" s="404">
        <v>0</v>
      </c>
      <c r="L69" s="404">
        <f t="shared" si="7"/>
        <v>34287</v>
      </c>
      <c r="M69" s="405">
        <v>0</v>
      </c>
      <c r="N69" s="405">
        <v>0</v>
      </c>
      <c r="O69" s="405">
        <v>0</v>
      </c>
      <c r="P69" s="405">
        <v>15320</v>
      </c>
      <c r="Q69" s="405">
        <v>18967</v>
      </c>
      <c r="R69" s="405">
        <v>0</v>
      </c>
      <c r="S69" s="405">
        <v>0</v>
      </c>
    </row>
    <row r="70" spans="1:19" x14ac:dyDescent="0.2">
      <c r="A70" s="406">
        <v>60</v>
      </c>
      <c r="B70" s="241" t="s">
        <v>62</v>
      </c>
      <c r="C70" s="239" t="s">
        <v>200</v>
      </c>
      <c r="D70" s="404">
        <f t="shared" si="8"/>
        <v>143533</v>
      </c>
      <c r="E70" s="404">
        <f t="shared" si="6"/>
        <v>10074</v>
      </c>
      <c r="F70" s="404">
        <v>10074</v>
      </c>
      <c r="G70" s="404">
        <v>0</v>
      </c>
      <c r="H70" s="404">
        <f t="shared" si="9"/>
        <v>40170</v>
      </c>
      <c r="I70" s="404">
        <v>40170</v>
      </c>
      <c r="J70" s="404">
        <v>5281</v>
      </c>
      <c r="K70" s="404">
        <v>0</v>
      </c>
      <c r="L70" s="404">
        <f t="shared" si="7"/>
        <v>93289</v>
      </c>
      <c r="M70" s="405">
        <v>10163</v>
      </c>
      <c r="N70" s="405">
        <v>0</v>
      </c>
      <c r="O70" s="405">
        <v>15402</v>
      </c>
      <c r="P70" s="405">
        <v>54828</v>
      </c>
      <c r="Q70" s="405">
        <v>0</v>
      </c>
      <c r="R70" s="405">
        <v>11500</v>
      </c>
      <c r="S70" s="405">
        <v>1396</v>
      </c>
    </row>
    <row r="71" spans="1:19" x14ac:dyDescent="0.2">
      <c r="A71" s="406">
        <v>61</v>
      </c>
      <c r="B71" s="241" t="s">
        <v>64</v>
      </c>
      <c r="C71" s="239" t="s">
        <v>201</v>
      </c>
      <c r="D71" s="404">
        <f t="shared" si="8"/>
        <v>81864</v>
      </c>
      <c r="E71" s="404">
        <f t="shared" si="6"/>
        <v>6166</v>
      </c>
      <c r="F71" s="404">
        <v>6166</v>
      </c>
      <c r="G71" s="404">
        <v>0</v>
      </c>
      <c r="H71" s="404">
        <f t="shared" si="9"/>
        <v>24586</v>
      </c>
      <c r="I71" s="404">
        <v>24586</v>
      </c>
      <c r="J71" s="404">
        <v>3232</v>
      </c>
      <c r="K71" s="404">
        <v>0</v>
      </c>
      <c r="L71" s="404">
        <f t="shared" si="7"/>
        <v>51112</v>
      </c>
      <c r="M71" s="405">
        <v>6220</v>
      </c>
      <c r="N71" s="405">
        <v>0</v>
      </c>
      <c r="O71" s="405">
        <v>20415</v>
      </c>
      <c r="P71" s="405">
        <v>8418</v>
      </c>
      <c r="Q71" s="405">
        <v>0</v>
      </c>
      <c r="R71" s="405">
        <v>15275</v>
      </c>
      <c r="S71" s="405">
        <v>784</v>
      </c>
    </row>
    <row r="72" spans="1:19" x14ac:dyDescent="0.2">
      <c r="A72" s="406">
        <v>62</v>
      </c>
      <c r="B72" s="241" t="s">
        <v>66</v>
      </c>
      <c r="C72" s="239" t="s">
        <v>202</v>
      </c>
      <c r="D72" s="404">
        <f t="shared" si="8"/>
        <v>188488</v>
      </c>
      <c r="E72" s="404">
        <f t="shared" ref="E72:E103" si="10">F72+G72</f>
        <v>13621</v>
      </c>
      <c r="F72" s="404">
        <v>13621</v>
      </c>
      <c r="G72" s="404">
        <v>0</v>
      </c>
      <c r="H72" s="404">
        <f t="shared" si="9"/>
        <v>54316</v>
      </c>
      <c r="I72" s="404">
        <v>54316</v>
      </c>
      <c r="J72" s="404">
        <v>7141</v>
      </c>
      <c r="K72" s="404">
        <v>0</v>
      </c>
      <c r="L72" s="404">
        <f t="shared" ref="L72:L103" si="11">SUM(M72:S72)</f>
        <v>120551</v>
      </c>
      <c r="M72" s="405">
        <v>13742</v>
      </c>
      <c r="N72" s="405">
        <v>0</v>
      </c>
      <c r="O72" s="405">
        <v>60904</v>
      </c>
      <c r="P72" s="405">
        <v>32602</v>
      </c>
      <c r="Q72" s="405">
        <v>0</v>
      </c>
      <c r="R72" s="405">
        <v>11844</v>
      </c>
      <c r="S72" s="405">
        <v>1459</v>
      </c>
    </row>
    <row r="73" spans="1:19" ht="24" x14ac:dyDescent="0.2">
      <c r="A73" s="406">
        <v>63</v>
      </c>
      <c r="B73" s="241" t="s">
        <v>203</v>
      </c>
      <c r="C73" s="239" t="s">
        <v>204</v>
      </c>
      <c r="D73" s="404">
        <f t="shared" si="8"/>
        <v>2496</v>
      </c>
      <c r="E73" s="404">
        <f t="shared" si="10"/>
        <v>0</v>
      </c>
      <c r="F73" s="404">
        <v>0</v>
      </c>
      <c r="G73" s="404">
        <v>0</v>
      </c>
      <c r="H73" s="404">
        <f t="shared" si="9"/>
        <v>0</v>
      </c>
      <c r="I73" s="404">
        <v>0</v>
      </c>
      <c r="J73" s="404">
        <v>0</v>
      </c>
      <c r="K73" s="404">
        <v>0</v>
      </c>
      <c r="L73" s="404">
        <f t="shared" si="11"/>
        <v>2496</v>
      </c>
      <c r="M73" s="405">
        <v>0</v>
      </c>
      <c r="N73" s="405">
        <v>0</v>
      </c>
      <c r="O73" s="405">
        <v>7</v>
      </c>
      <c r="P73" s="405">
        <v>1989</v>
      </c>
      <c r="Q73" s="405">
        <v>200</v>
      </c>
      <c r="R73" s="405">
        <v>300</v>
      </c>
      <c r="S73" s="405">
        <v>0</v>
      </c>
    </row>
    <row r="74" spans="1:19" ht="24" x14ac:dyDescent="0.2">
      <c r="A74" s="406">
        <v>64</v>
      </c>
      <c r="B74" s="238" t="s">
        <v>205</v>
      </c>
      <c r="C74" s="239" t="s">
        <v>206</v>
      </c>
      <c r="D74" s="404">
        <f t="shared" ref="D74:D105" si="12">E74+H74+L74</f>
        <v>3082</v>
      </c>
      <c r="E74" s="404">
        <f t="shared" si="10"/>
        <v>0</v>
      </c>
      <c r="F74" s="404">
        <v>0</v>
      </c>
      <c r="G74" s="404">
        <v>0</v>
      </c>
      <c r="H74" s="404">
        <f t="shared" ref="H74:H105" si="13">I74+K74</f>
        <v>0</v>
      </c>
      <c r="I74" s="404">
        <v>0</v>
      </c>
      <c r="J74" s="404">
        <v>0</v>
      </c>
      <c r="K74" s="404">
        <v>0</v>
      </c>
      <c r="L74" s="404">
        <f t="shared" si="11"/>
        <v>3082</v>
      </c>
      <c r="M74" s="405">
        <v>0</v>
      </c>
      <c r="N74" s="405">
        <v>0</v>
      </c>
      <c r="O74" s="405">
        <v>0</v>
      </c>
      <c r="P74" s="405">
        <v>2942</v>
      </c>
      <c r="Q74" s="405">
        <v>40</v>
      </c>
      <c r="R74" s="405">
        <v>100</v>
      </c>
      <c r="S74" s="405">
        <v>0</v>
      </c>
    </row>
    <row r="75" spans="1:19" ht="24" x14ac:dyDescent="0.2">
      <c r="A75" s="406">
        <v>65</v>
      </c>
      <c r="B75" s="241" t="s">
        <v>207</v>
      </c>
      <c r="C75" s="239" t="s">
        <v>208</v>
      </c>
      <c r="D75" s="404">
        <f t="shared" si="12"/>
        <v>3616</v>
      </c>
      <c r="E75" s="404">
        <f t="shared" si="10"/>
        <v>0</v>
      </c>
      <c r="F75" s="404">
        <v>0</v>
      </c>
      <c r="G75" s="404">
        <v>0</v>
      </c>
      <c r="H75" s="404">
        <f t="shared" si="13"/>
        <v>0</v>
      </c>
      <c r="I75" s="404">
        <v>0</v>
      </c>
      <c r="J75" s="404">
        <v>0</v>
      </c>
      <c r="K75" s="404">
        <v>0</v>
      </c>
      <c r="L75" s="404">
        <f t="shared" si="11"/>
        <v>3616</v>
      </c>
      <c r="M75" s="405">
        <v>0</v>
      </c>
      <c r="N75" s="405">
        <v>0</v>
      </c>
      <c r="O75" s="405">
        <v>13</v>
      </c>
      <c r="P75" s="405">
        <v>3503</v>
      </c>
      <c r="Q75" s="405">
        <v>50</v>
      </c>
      <c r="R75" s="405">
        <v>50</v>
      </c>
      <c r="S75" s="405">
        <v>0</v>
      </c>
    </row>
    <row r="76" spans="1:19" ht="24" x14ac:dyDescent="0.2">
      <c r="A76" s="406">
        <v>66</v>
      </c>
      <c r="B76" s="241" t="s">
        <v>209</v>
      </c>
      <c r="C76" s="239" t="s">
        <v>210</v>
      </c>
      <c r="D76" s="404">
        <f t="shared" si="12"/>
        <v>3460</v>
      </c>
      <c r="E76" s="404">
        <f t="shared" si="10"/>
        <v>0</v>
      </c>
      <c r="F76" s="404">
        <v>0</v>
      </c>
      <c r="G76" s="404">
        <v>0</v>
      </c>
      <c r="H76" s="404">
        <f t="shared" si="13"/>
        <v>0</v>
      </c>
      <c r="I76" s="404">
        <v>0</v>
      </c>
      <c r="J76" s="404">
        <v>0</v>
      </c>
      <c r="K76" s="404">
        <v>0</v>
      </c>
      <c r="L76" s="404">
        <f t="shared" si="11"/>
        <v>3460</v>
      </c>
      <c r="M76" s="405">
        <v>0</v>
      </c>
      <c r="N76" s="405">
        <v>0</v>
      </c>
      <c r="O76" s="405">
        <v>571</v>
      </c>
      <c r="P76" s="405">
        <v>2599</v>
      </c>
      <c r="Q76" s="405">
        <v>0</v>
      </c>
      <c r="R76" s="405">
        <v>290</v>
      </c>
      <c r="S76" s="405">
        <v>0</v>
      </c>
    </row>
    <row r="77" spans="1:19" ht="24" x14ac:dyDescent="0.2">
      <c r="A77" s="406">
        <v>67</v>
      </c>
      <c r="B77" s="238" t="s">
        <v>211</v>
      </c>
      <c r="C77" s="239" t="s">
        <v>212</v>
      </c>
      <c r="D77" s="404">
        <f t="shared" si="12"/>
        <v>18691</v>
      </c>
      <c r="E77" s="404">
        <f t="shared" si="10"/>
        <v>0</v>
      </c>
      <c r="F77" s="404">
        <v>0</v>
      </c>
      <c r="G77" s="404">
        <v>0</v>
      </c>
      <c r="H77" s="404">
        <f t="shared" si="13"/>
        <v>0</v>
      </c>
      <c r="I77" s="404">
        <v>0</v>
      </c>
      <c r="J77" s="404">
        <v>0</v>
      </c>
      <c r="K77" s="404">
        <v>0</v>
      </c>
      <c r="L77" s="404">
        <f t="shared" si="11"/>
        <v>18691</v>
      </c>
      <c r="M77" s="405">
        <v>0</v>
      </c>
      <c r="N77" s="405">
        <v>0</v>
      </c>
      <c r="O77" s="405">
        <v>0</v>
      </c>
      <c r="P77" s="405">
        <v>13091</v>
      </c>
      <c r="Q77" s="405">
        <v>4000</v>
      </c>
      <c r="R77" s="405">
        <v>1600</v>
      </c>
      <c r="S77" s="405">
        <v>0</v>
      </c>
    </row>
    <row r="78" spans="1:19" ht="24" x14ac:dyDescent="0.2">
      <c r="A78" s="406">
        <v>68</v>
      </c>
      <c r="B78" s="238" t="s">
        <v>213</v>
      </c>
      <c r="C78" s="239" t="s">
        <v>214</v>
      </c>
      <c r="D78" s="404">
        <f t="shared" si="12"/>
        <v>2724</v>
      </c>
      <c r="E78" s="404">
        <f t="shared" si="10"/>
        <v>0</v>
      </c>
      <c r="F78" s="404">
        <v>0</v>
      </c>
      <c r="G78" s="404">
        <v>0</v>
      </c>
      <c r="H78" s="404">
        <f t="shared" si="13"/>
        <v>0</v>
      </c>
      <c r="I78" s="404">
        <v>0</v>
      </c>
      <c r="J78" s="404">
        <v>0</v>
      </c>
      <c r="K78" s="404">
        <v>0</v>
      </c>
      <c r="L78" s="404">
        <f t="shared" si="11"/>
        <v>2724</v>
      </c>
      <c r="M78" s="405">
        <v>0</v>
      </c>
      <c r="N78" s="405">
        <v>0</v>
      </c>
      <c r="O78" s="405">
        <v>6</v>
      </c>
      <c r="P78" s="405">
        <v>2414</v>
      </c>
      <c r="Q78" s="405">
        <v>160</v>
      </c>
      <c r="R78" s="405">
        <v>144</v>
      </c>
      <c r="S78" s="405">
        <v>0</v>
      </c>
    </row>
    <row r="79" spans="1:19" ht="24" x14ac:dyDescent="0.2">
      <c r="A79" s="406">
        <v>69</v>
      </c>
      <c r="B79" s="238" t="s">
        <v>215</v>
      </c>
      <c r="C79" s="239" t="s">
        <v>216</v>
      </c>
      <c r="D79" s="404">
        <f t="shared" si="12"/>
        <v>2717</v>
      </c>
      <c r="E79" s="404">
        <f t="shared" si="10"/>
        <v>0</v>
      </c>
      <c r="F79" s="404">
        <v>0</v>
      </c>
      <c r="G79" s="404">
        <v>0</v>
      </c>
      <c r="H79" s="404">
        <f t="shared" si="13"/>
        <v>0</v>
      </c>
      <c r="I79" s="404">
        <v>0</v>
      </c>
      <c r="J79" s="404">
        <v>0</v>
      </c>
      <c r="K79" s="404">
        <v>0</v>
      </c>
      <c r="L79" s="404">
        <f t="shared" si="11"/>
        <v>2717</v>
      </c>
      <c r="M79" s="405">
        <v>0</v>
      </c>
      <c r="N79" s="405">
        <v>0</v>
      </c>
      <c r="O79" s="405">
        <v>0</v>
      </c>
      <c r="P79" s="405">
        <v>2593</v>
      </c>
      <c r="Q79" s="405">
        <v>124</v>
      </c>
      <c r="R79" s="405">
        <v>0</v>
      </c>
      <c r="S79" s="405">
        <v>0</v>
      </c>
    </row>
    <row r="80" spans="1:19" x14ac:dyDescent="0.2">
      <c r="A80" s="406">
        <v>70</v>
      </c>
      <c r="B80" s="244" t="s">
        <v>217</v>
      </c>
      <c r="C80" s="239" t="s">
        <v>218</v>
      </c>
      <c r="D80" s="404">
        <f t="shared" si="12"/>
        <v>232690</v>
      </c>
      <c r="E80" s="404">
        <f t="shared" si="10"/>
        <v>31816</v>
      </c>
      <c r="F80" s="404">
        <v>7576</v>
      </c>
      <c r="G80" s="404">
        <v>24240</v>
      </c>
      <c r="H80" s="404">
        <f t="shared" si="13"/>
        <v>30364</v>
      </c>
      <c r="I80" s="404">
        <v>30210</v>
      </c>
      <c r="J80" s="404">
        <v>3972</v>
      </c>
      <c r="K80" s="404">
        <v>154</v>
      </c>
      <c r="L80" s="404">
        <f t="shared" si="11"/>
        <v>170510</v>
      </c>
      <c r="M80" s="405">
        <v>7643</v>
      </c>
      <c r="N80" s="405">
        <v>27</v>
      </c>
      <c r="O80" s="405">
        <v>27680</v>
      </c>
      <c r="P80" s="405">
        <v>60578</v>
      </c>
      <c r="Q80" s="405">
        <v>6000</v>
      </c>
      <c r="R80" s="405">
        <v>67437</v>
      </c>
      <c r="S80" s="405">
        <v>1145</v>
      </c>
    </row>
    <row r="81" spans="1:19" x14ac:dyDescent="0.2">
      <c r="A81" s="406">
        <v>71</v>
      </c>
      <c r="B81" s="238" t="s">
        <v>50</v>
      </c>
      <c r="C81" s="239" t="s">
        <v>219</v>
      </c>
      <c r="D81" s="404">
        <f t="shared" si="12"/>
        <v>278113</v>
      </c>
      <c r="E81" s="404">
        <f t="shared" si="10"/>
        <v>22212</v>
      </c>
      <c r="F81" s="404">
        <v>18392</v>
      </c>
      <c r="G81" s="404">
        <v>3820</v>
      </c>
      <c r="H81" s="404">
        <f t="shared" si="13"/>
        <v>73337</v>
      </c>
      <c r="I81" s="404">
        <v>73337</v>
      </c>
      <c r="J81" s="404">
        <v>9642</v>
      </c>
      <c r="K81" s="404">
        <v>0</v>
      </c>
      <c r="L81" s="404">
        <f t="shared" si="11"/>
        <v>182564</v>
      </c>
      <c r="M81" s="405">
        <v>18554</v>
      </c>
      <c r="N81" s="405">
        <v>3</v>
      </c>
      <c r="O81" s="405">
        <v>38580</v>
      </c>
      <c r="P81" s="405">
        <v>79827</v>
      </c>
      <c r="Q81" s="405">
        <v>4000</v>
      </c>
      <c r="R81" s="405">
        <v>40000</v>
      </c>
      <c r="S81" s="405">
        <v>1600</v>
      </c>
    </row>
    <row r="82" spans="1:19" x14ac:dyDescent="0.2">
      <c r="A82" s="406">
        <v>72</v>
      </c>
      <c r="B82" s="244" t="s">
        <v>52</v>
      </c>
      <c r="C82" s="239" t="s">
        <v>220</v>
      </c>
      <c r="D82" s="404">
        <f t="shared" si="12"/>
        <v>152463</v>
      </c>
      <c r="E82" s="404">
        <f t="shared" si="10"/>
        <v>10674</v>
      </c>
      <c r="F82" s="404">
        <v>10674</v>
      </c>
      <c r="G82" s="404">
        <v>0</v>
      </c>
      <c r="H82" s="404">
        <f t="shared" si="13"/>
        <v>43135</v>
      </c>
      <c r="I82" s="404">
        <v>43135</v>
      </c>
      <c r="J82" s="404">
        <v>5595</v>
      </c>
      <c r="K82" s="404">
        <v>0</v>
      </c>
      <c r="L82" s="404">
        <f t="shared" si="11"/>
        <v>98654</v>
      </c>
      <c r="M82" s="405">
        <v>10768</v>
      </c>
      <c r="N82" s="405">
        <v>9</v>
      </c>
      <c r="O82" s="405">
        <v>25300</v>
      </c>
      <c r="P82" s="405">
        <v>30790</v>
      </c>
      <c r="Q82" s="405">
        <v>6000</v>
      </c>
      <c r="R82" s="405">
        <v>24320</v>
      </c>
      <c r="S82" s="405">
        <v>1467</v>
      </c>
    </row>
    <row r="83" spans="1:19" x14ac:dyDescent="0.2">
      <c r="A83" s="406">
        <v>73</v>
      </c>
      <c r="B83" s="238" t="s">
        <v>44</v>
      </c>
      <c r="C83" s="239" t="s">
        <v>221</v>
      </c>
      <c r="D83" s="404">
        <f t="shared" si="12"/>
        <v>91292</v>
      </c>
      <c r="E83" s="404">
        <f t="shared" si="10"/>
        <v>6671</v>
      </c>
      <c r="F83" s="404">
        <v>6671</v>
      </c>
      <c r="G83" s="404">
        <v>0</v>
      </c>
      <c r="H83" s="404">
        <f t="shared" si="13"/>
        <v>26599</v>
      </c>
      <c r="I83" s="404">
        <v>26599</v>
      </c>
      <c r="J83" s="404">
        <v>3497</v>
      </c>
      <c r="K83" s="404">
        <v>0</v>
      </c>
      <c r="L83" s="404">
        <f t="shared" si="11"/>
        <v>58022</v>
      </c>
      <c r="M83" s="405">
        <v>6730</v>
      </c>
      <c r="N83" s="405">
        <v>0</v>
      </c>
      <c r="O83" s="405">
        <v>6681</v>
      </c>
      <c r="P83" s="405">
        <v>38611</v>
      </c>
      <c r="Q83" s="405">
        <v>1000</v>
      </c>
      <c r="R83" s="405">
        <v>5000</v>
      </c>
      <c r="S83" s="405">
        <v>0</v>
      </c>
    </row>
    <row r="84" spans="1:19" x14ac:dyDescent="0.2">
      <c r="A84" s="406">
        <v>74</v>
      </c>
      <c r="B84" s="238" t="s">
        <v>54</v>
      </c>
      <c r="C84" s="239" t="s">
        <v>222</v>
      </c>
      <c r="D84" s="404">
        <f t="shared" si="12"/>
        <v>264126</v>
      </c>
      <c r="E84" s="404">
        <f t="shared" si="10"/>
        <v>17704</v>
      </c>
      <c r="F84" s="404">
        <v>17704</v>
      </c>
      <c r="G84" s="404">
        <v>0</v>
      </c>
      <c r="H84" s="404">
        <f t="shared" si="13"/>
        <v>70596</v>
      </c>
      <c r="I84" s="404">
        <v>70596</v>
      </c>
      <c r="J84" s="404">
        <v>9281</v>
      </c>
      <c r="K84" s="404">
        <v>0</v>
      </c>
      <c r="L84" s="404">
        <f t="shared" si="11"/>
        <v>175826</v>
      </c>
      <c r="M84" s="405">
        <v>17861</v>
      </c>
      <c r="N84" s="405">
        <v>357</v>
      </c>
      <c r="O84" s="405">
        <v>46969</v>
      </c>
      <c r="P84" s="405">
        <v>67227</v>
      </c>
      <c r="Q84" s="405">
        <v>2000</v>
      </c>
      <c r="R84" s="405">
        <v>39700</v>
      </c>
      <c r="S84" s="405">
        <v>1712</v>
      </c>
    </row>
    <row r="85" spans="1:19" x14ac:dyDescent="0.2">
      <c r="A85" s="406">
        <v>75</v>
      </c>
      <c r="B85" s="238" t="s">
        <v>36</v>
      </c>
      <c r="C85" s="239" t="s">
        <v>37</v>
      </c>
      <c r="D85" s="404">
        <f t="shared" si="12"/>
        <v>158478</v>
      </c>
      <c r="E85" s="404">
        <f t="shared" si="10"/>
        <v>31670</v>
      </c>
      <c r="F85" s="404">
        <v>0</v>
      </c>
      <c r="G85" s="404">
        <v>31670</v>
      </c>
      <c r="H85" s="404">
        <f t="shared" si="13"/>
        <v>300</v>
      </c>
      <c r="I85" s="404">
        <v>0</v>
      </c>
      <c r="J85" s="404">
        <v>0</v>
      </c>
      <c r="K85" s="404">
        <v>300</v>
      </c>
      <c r="L85" s="404">
        <f t="shared" si="11"/>
        <v>126508</v>
      </c>
      <c r="M85" s="405">
        <v>0</v>
      </c>
      <c r="N85" s="405">
        <v>0</v>
      </c>
      <c r="O85" s="405">
        <v>5478</v>
      </c>
      <c r="P85" s="405">
        <v>62143</v>
      </c>
      <c r="Q85" s="405">
        <v>0</v>
      </c>
      <c r="R85" s="405">
        <v>58837</v>
      </c>
      <c r="S85" s="405">
        <v>50</v>
      </c>
    </row>
    <row r="86" spans="1:19" x14ac:dyDescent="0.2">
      <c r="A86" s="406">
        <v>76</v>
      </c>
      <c r="B86" s="238" t="s">
        <v>48</v>
      </c>
      <c r="C86" s="239" t="s">
        <v>223</v>
      </c>
      <c r="D86" s="404">
        <f t="shared" si="12"/>
        <v>218633</v>
      </c>
      <c r="E86" s="404">
        <f t="shared" si="10"/>
        <v>14355</v>
      </c>
      <c r="F86" s="404">
        <v>14355</v>
      </c>
      <c r="G86" s="404">
        <v>0</v>
      </c>
      <c r="H86" s="404">
        <f t="shared" si="13"/>
        <v>57241</v>
      </c>
      <c r="I86" s="404">
        <v>57241</v>
      </c>
      <c r="J86" s="404">
        <v>7525</v>
      </c>
      <c r="K86" s="404">
        <v>0</v>
      </c>
      <c r="L86" s="404">
        <f t="shared" si="11"/>
        <v>147037</v>
      </c>
      <c r="M86" s="405">
        <v>14482</v>
      </c>
      <c r="N86" s="405">
        <v>96</v>
      </c>
      <c r="O86" s="405">
        <v>42357</v>
      </c>
      <c r="P86" s="405">
        <v>25357</v>
      </c>
      <c r="Q86" s="405">
        <v>1500</v>
      </c>
      <c r="R86" s="405">
        <v>61440</v>
      </c>
      <c r="S86" s="405">
        <v>1805</v>
      </c>
    </row>
    <row r="87" spans="1:19" x14ac:dyDescent="0.2">
      <c r="A87" s="406">
        <v>77</v>
      </c>
      <c r="B87" s="238" t="s">
        <v>224</v>
      </c>
      <c r="C87" s="239" t="s">
        <v>225</v>
      </c>
      <c r="D87" s="404">
        <f t="shared" si="12"/>
        <v>45283</v>
      </c>
      <c r="E87" s="404">
        <f t="shared" si="10"/>
        <v>0</v>
      </c>
      <c r="F87" s="404">
        <v>0</v>
      </c>
      <c r="G87" s="404">
        <v>0</v>
      </c>
      <c r="H87" s="404">
        <f t="shared" si="13"/>
        <v>0</v>
      </c>
      <c r="I87" s="404">
        <v>0</v>
      </c>
      <c r="J87" s="404">
        <v>0</v>
      </c>
      <c r="K87" s="404">
        <v>0</v>
      </c>
      <c r="L87" s="404">
        <f t="shared" si="11"/>
        <v>45283</v>
      </c>
      <c r="M87" s="405">
        <v>0</v>
      </c>
      <c r="N87" s="405">
        <v>0</v>
      </c>
      <c r="O87" s="405">
        <v>300</v>
      </c>
      <c r="P87" s="405">
        <v>14500</v>
      </c>
      <c r="Q87" s="405">
        <v>0</v>
      </c>
      <c r="R87" s="405">
        <v>30483</v>
      </c>
      <c r="S87" s="405">
        <v>0</v>
      </c>
    </row>
    <row r="88" spans="1:19" x14ac:dyDescent="0.2">
      <c r="A88" s="406">
        <v>78</v>
      </c>
      <c r="B88" s="241" t="s">
        <v>226</v>
      </c>
      <c r="C88" s="239" t="s">
        <v>227</v>
      </c>
      <c r="D88" s="404">
        <f t="shared" si="12"/>
        <v>0</v>
      </c>
      <c r="E88" s="404">
        <f t="shared" si="10"/>
        <v>0</v>
      </c>
      <c r="F88" s="404">
        <v>0</v>
      </c>
      <c r="G88" s="404">
        <v>0</v>
      </c>
      <c r="H88" s="404">
        <f t="shared" si="13"/>
        <v>0</v>
      </c>
      <c r="I88" s="404">
        <v>0</v>
      </c>
      <c r="J88" s="404">
        <v>0</v>
      </c>
      <c r="K88" s="404">
        <v>0</v>
      </c>
      <c r="L88" s="404">
        <f t="shared" si="11"/>
        <v>0</v>
      </c>
      <c r="M88" s="405">
        <v>0</v>
      </c>
      <c r="N88" s="405">
        <v>0</v>
      </c>
      <c r="O88" s="405">
        <v>0</v>
      </c>
      <c r="P88" s="405">
        <v>0</v>
      </c>
      <c r="Q88" s="405">
        <v>0</v>
      </c>
      <c r="R88" s="405">
        <v>0</v>
      </c>
      <c r="S88" s="405">
        <v>0</v>
      </c>
    </row>
    <row r="89" spans="1:19" ht="24" x14ac:dyDescent="0.2">
      <c r="A89" s="974">
        <v>79</v>
      </c>
      <c r="B89" s="977" t="s">
        <v>228</v>
      </c>
      <c r="C89" s="250" t="s">
        <v>229</v>
      </c>
      <c r="D89" s="404">
        <f t="shared" si="12"/>
        <v>28549</v>
      </c>
      <c r="E89" s="404">
        <f t="shared" si="10"/>
        <v>796</v>
      </c>
      <c r="F89" s="404">
        <v>796</v>
      </c>
      <c r="G89" s="404">
        <v>0</v>
      </c>
      <c r="H89" s="404">
        <f t="shared" si="13"/>
        <v>2600</v>
      </c>
      <c r="I89" s="404">
        <v>2600</v>
      </c>
      <c r="J89" s="404">
        <v>417</v>
      </c>
      <c r="K89" s="404">
        <v>0</v>
      </c>
      <c r="L89" s="404">
        <f t="shared" si="11"/>
        <v>25153</v>
      </c>
      <c r="M89" s="405">
        <v>803</v>
      </c>
      <c r="N89" s="405">
        <v>0</v>
      </c>
      <c r="O89" s="405">
        <v>163</v>
      </c>
      <c r="P89" s="405">
        <v>22187</v>
      </c>
      <c r="Q89" s="405">
        <v>0</v>
      </c>
      <c r="R89" s="405">
        <v>2000</v>
      </c>
      <c r="S89" s="405">
        <v>0</v>
      </c>
    </row>
    <row r="90" spans="1:19" ht="36" x14ac:dyDescent="0.2">
      <c r="A90" s="975"/>
      <c r="B90" s="978"/>
      <c r="C90" s="239" t="s">
        <v>230</v>
      </c>
      <c r="D90" s="404">
        <f t="shared" si="12"/>
        <v>16949</v>
      </c>
      <c r="E90" s="404">
        <f t="shared" si="10"/>
        <v>796</v>
      </c>
      <c r="F90" s="404">
        <v>796</v>
      </c>
      <c r="G90" s="404">
        <v>0</v>
      </c>
      <c r="H90" s="404">
        <f t="shared" si="13"/>
        <v>2600</v>
      </c>
      <c r="I90" s="404">
        <v>2600</v>
      </c>
      <c r="J90" s="404">
        <v>417</v>
      </c>
      <c r="K90" s="404">
        <v>0</v>
      </c>
      <c r="L90" s="404">
        <f t="shared" si="11"/>
        <v>13553</v>
      </c>
      <c r="M90" s="405">
        <v>803</v>
      </c>
      <c r="N90" s="405">
        <v>0</v>
      </c>
      <c r="O90" s="405">
        <v>163</v>
      </c>
      <c r="P90" s="405">
        <v>10587</v>
      </c>
      <c r="Q90" s="405">
        <v>0</v>
      </c>
      <c r="R90" s="405">
        <v>2000</v>
      </c>
      <c r="S90" s="405">
        <v>0</v>
      </c>
    </row>
    <row r="91" spans="1:19" ht="24" x14ac:dyDescent="0.2">
      <c r="A91" s="975"/>
      <c r="B91" s="978"/>
      <c r="C91" s="239" t="s">
        <v>231</v>
      </c>
      <c r="D91" s="404">
        <f t="shared" si="12"/>
        <v>3600</v>
      </c>
      <c r="E91" s="404">
        <f t="shared" si="10"/>
        <v>0</v>
      </c>
      <c r="F91" s="404">
        <v>0</v>
      </c>
      <c r="G91" s="404">
        <v>0</v>
      </c>
      <c r="H91" s="404">
        <f t="shared" si="13"/>
        <v>0</v>
      </c>
      <c r="I91" s="404">
        <v>0</v>
      </c>
      <c r="J91" s="404">
        <v>0</v>
      </c>
      <c r="K91" s="404">
        <v>0</v>
      </c>
      <c r="L91" s="404">
        <f t="shared" si="11"/>
        <v>3600</v>
      </c>
      <c r="M91" s="409">
        <v>0</v>
      </c>
      <c r="N91" s="409">
        <v>0</v>
      </c>
      <c r="O91" s="405">
        <v>0</v>
      </c>
      <c r="P91" s="405">
        <v>3600</v>
      </c>
      <c r="Q91" s="405">
        <v>0</v>
      </c>
      <c r="R91" s="405">
        <v>0</v>
      </c>
      <c r="S91" s="405">
        <v>0</v>
      </c>
    </row>
    <row r="92" spans="1:19" ht="36" x14ac:dyDescent="0.2">
      <c r="A92" s="976"/>
      <c r="B92" s="979"/>
      <c r="C92" s="19" t="s">
        <v>232</v>
      </c>
      <c r="D92" s="404">
        <f t="shared" si="12"/>
        <v>8000</v>
      </c>
      <c r="E92" s="404">
        <f t="shared" si="10"/>
        <v>0</v>
      </c>
      <c r="F92" s="404">
        <v>0</v>
      </c>
      <c r="G92" s="404">
        <v>0</v>
      </c>
      <c r="H92" s="404">
        <f t="shared" si="13"/>
        <v>0</v>
      </c>
      <c r="I92" s="404">
        <v>0</v>
      </c>
      <c r="J92" s="404">
        <v>0</v>
      </c>
      <c r="K92" s="404">
        <v>0</v>
      </c>
      <c r="L92" s="404">
        <f t="shared" si="11"/>
        <v>8000</v>
      </c>
      <c r="M92" s="405">
        <v>0</v>
      </c>
      <c r="N92" s="405">
        <v>0</v>
      </c>
      <c r="O92" s="405">
        <v>0</v>
      </c>
      <c r="P92" s="405">
        <v>8000</v>
      </c>
      <c r="Q92" s="405">
        <v>0</v>
      </c>
      <c r="R92" s="405">
        <v>0</v>
      </c>
      <c r="S92" s="405">
        <v>0</v>
      </c>
    </row>
    <row r="93" spans="1:19" ht="24" x14ac:dyDescent="0.2">
      <c r="A93" s="406">
        <v>80</v>
      </c>
      <c r="B93" s="241" t="s">
        <v>233</v>
      </c>
      <c r="C93" s="239" t="s">
        <v>234</v>
      </c>
      <c r="D93" s="404">
        <f t="shared" si="12"/>
        <v>8400</v>
      </c>
      <c r="E93" s="404">
        <f t="shared" si="10"/>
        <v>0</v>
      </c>
      <c r="F93" s="404">
        <v>0</v>
      </c>
      <c r="G93" s="404">
        <v>0</v>
      </c>
      <c r="H93" s="404">
        <f t="shared" si="13"/>
        <v>0</v>
      </c>
      <c r="I93" s="404">
        <v>0</v>
      </c>
      <c r="J93" s="404">
        <v>0</v>
      </c>
      <c r="K93" s="404">
        <v>0</v>
      </c>
      <c r="L93" s="404">
        <f t="shared" si="11"/>
        <v>8400</v>
      </c>
      <c r="M93" s="405">
        <v>0</v>
      </c>
      <c r="N93" s="405">
        <v>0</v>
      </c>
      <c r="O93" s="405">
        <v>0</v>
      </c>
      <c r="P93" s="405">
        <v>8400</v>
      </c>
      <c r="Q93" s="405">
        <v>0</v>
      </c>
      <c r="R93" s="405">
        <v>0</v>
      </c>
      <c r="S93" s="405">
        <v>0</v>
      </c>
    </row>
    <row r="94" spans="1:19" x14ac:dyDescent="0.2">
      <c r="A94" s="406">
        <v>81</v>
      </c>
      <c r="B94" s="241" t="s">
        <v>235</v>
      </c>
      <c r="C94" s="239" t="s">
        <v>236</v>
      </c>
      <c r="D94" s="404">
        <f t="shared" si="12"/>
        <v>14079</v>
      </c>
      <c r="E94" s="404">
        <f t="shared" si="10"/>
        <v>640</v>
      </c>
      <c r="F94" s="404">
        <v>640</v>
      </c>
      <c r="G94" s="404">
        <v>0</v>
      </c>
      <c r="H94" s="404">
        <f t="shared" si="13"/>
        <v>2551</v>
      </c>
      <c r="I94" s="404">
        <v>2551</v>
      </c>
      <c r="J94" s="404">
        <v>335</v>
      </c>
      <c r="K94" s="404">
        <v>0</v>
      </c>
      <c r="L94" s="404">
        <f t="shared" si="11"/>
        <v>10888</v>
      </c>
      <c r="M94" s="405">
        <v>645</v>
      </c>
      <c r="N94" s="405">
        <v>0</v>
      </c>
      <c r="O94" s="405">
        <v>0</v>
      </c>
      <c r="P94" s="405">
        <v>6665</v>
      </c>
      <c r="Q94" s="405">
        <v>0</v>
      </c>
      <c r="R94" s="405">
        <v>3578</v>
      </c>
      <c r="S94" s="405">
        <v>0</v>
      </c>
    </row>
    <row r="95" spans="1:19" x14ac:dyDescent="0.2">
      <c r="A95" s="406">
        <v>82</v>
      </c>
      <c r="B95" s="244" t="s">
        <v>74</v>
      </c>
      <c r="C95" s="239" t="s">
        <v>237</v>
      </c>
      <c r="D95" s="404">
        <f t="shared" si="12"/>
        <v>53735</v>
      </c>
      <c r="E95" s="404">
        <f t="shared" si="10"/>
        <v>3743</v>
      </c>
      <c r="F95" s="404">
        <v>3743</v>
      </c>
      <c r="G95" s="404">
        <v>0</v>
      </c>
      <c r="H95" s="404">
        <f t="shared" si="13"/>
        <v>14926</v>
      </c>
      <c r="I95" s="404">
        <v>14926</v>
      </c>
      <c r="J95" s="404">
        <v>1963</v>
      </c>
      <c r="K95" s="404">
        <v>0</v>
      </c>
      <c r="L95" s="404">
        <f t="shared" si="11"/>
        <v>35066</v>
      </c>
      <c r="M95" s="405">
        <v>3776</v>
      </c>
      <c r="N95" s="405">
        <v>0</v>
      </c>
      <c r="O95" s="405">
        <v>9275</v>
      </c>
      <c r="P95" s="405">
        <v>14815</v>
      </c>
      <c r="Q95" s="405">
        <v>2200</v>
      </c>
      <c r="R95" s="405">
        <v>5000</v>
      </c>
      <c r="S95" s="405">
        <v>0</v>
      </c>
    </row>
    <row r="96" spans="1:19" x14ac:dyDescent="0.2">
      <c r="A96" s="406">
        <v>83</v>
      </c>
      <c r="B96" s="241" t="s">
        <v>38</v>
      </c>
      <c r="C96" s="239" t="s">
        <v>39</v>
      </c>
      <c r="D96" s="404">
        <f t="shared" si="12"/>
        <v>40108</v>
      </c>
      <c r="E96" s="404">
        <f t="shared" si="10"/>
        <v>4915</v>
      </c>
      <c r="F96" s="404">
        <v>1582</v>
      </c>
      <c r="G96" s="404">
        <v>3333</v>
      </c>
      <c r="H96" s="404">
        <f t="shared" si="13"/>
        <v>6357</v>
      </c>
      <c r="I96" s="404">
        <v>6307</v>
      </c>
      <c r="J96" s="404">
        <v>829</v>
      </c>
      <c r="K96" s="404">
        <v>50</v>
      </c>
      <c r="L96" s="404">
        <f t="shared" si="11"/>
        <v>28836</v>
      </c>
      <c r="M96" s="405">
        <v>1596</v>
      </c>
      <c r="N96" s="405">
        <v>0</v>
      </c>
      <c r="O96" s="405">
        <v>4473</v>
      </c>
      <c r="P96" s="405">
        <v>13659</v>
      </c>
      <c r="Q96" s="405">
        <v>200</v>
      </c>
      <c r="R96" s="405">
        <v>8900</v>
      </c>
      <c r="S96" s="405">
        <v>8</v>
      </c>
    </row>
    <row r="97" spans="1:19" x14ac:dyDescent="0.2">
      <c r="A97" s="406">
        <v>84</v>
      </c>
      <c r="B97" s="244" t="s">
        <v>40</v>
      </c>
      <c r="C97" s="239" t="s">
        <v>41</v>
      </c>
      <c r="D97" s="404">
        <f t="shared" si="12"/>
        <v>40986</v>
      </c>
      <c r="E97" s="404">
        <f t="shared" si="10"/>
        <v>5286</v>
      </c>
      <c r="F97" s="404">
        <v>1605</v>
      </c>
      <c r="G97" s="404">
        <v>3681</v>
      </c>
      <c r="H97" s="404">
        <f t="shared" si="13"/>
        <v>6410</v>
      </c>
      <c r="I97" s="404">
        <v>6398</v>
      </c>
      <c r="J97" s="404">
        <v>841</v>
      </c>
      <c r="K97" s="404">
        <v>12</v>
      </c>
      <c r="L97" s="404">
        <f t="shared" si="11"/>
        <v>29290</v>
      </c>
      <c r="M97" s="405">
        <v>1619</v>
      </c>
      <c r="N97" s="405">
        <v>0</v>
      </c>
      <c r="O97" s="405">
        <v>5002</v>
      </c>
      <c r="P97" s="405">
        <v>9962</v>
      </c>
      <c r="Q97" s="405">
        <v>3140</v>
      </c>
      <c r="R97" s="405">
        <v>9563</v>
      </c>
      <c r="S97" s="405">
        <v>4</v>
      </c>
    </row>
    <row r="98" spans="1:19" x14ac:dyDescent="0.2">
      <c r="A98" s="406">
        <v>85</v>
      </c>
      <c r="B98" s="244" t="s">
        <v>238</v>
      </c>
      <c r="C98" s="239" t="s">
        <v>239</v>
      </c>
      <c r="D98" s="404">
        <f t="shared" si="12"/>
        <v>117353</v>
      </c>
      <c r="E98" s="404">
        <f t="shared" si="10"/>
        <v>15275</v>
      </c>
      <c r="F98" s="404">
        <v>4446</v>
      </c>
      <c r="G98" s="404">
        <v>10829</v>
      </c>
      <c r="H98" s="404">
        <f t="shared" si="13"/>
        <v>17908</v>
      </c>
      <c r="I98" s="404">
        <v>17727</v>
      </c>
      <c r="J98" s="404">
        <v>2331</v>
      </c>
      <c r="K98" s="404">
        <v>181</v>
      </c>
      <c r="L98" s="404">
        <f t="shared" si="11"/>
        <v>84170</v>
      </c>
      <c r="M98" s="405">
        <v>4485</v>
      </c>
      <c r="N98" s="405">
        <v>0</v>
      </c>
      <c r="O98" s="405">
        <v>13979</v>
      </c>
      <c r="P98" s="405">
        <v>30189</v>
      </c>
      <c r="Q98" s="405">
        <v>8000</v>
      </c>
      <c r="R98" s="405">
        <v>26750</v>
      </c>
      <c r="S98" s="405">
        <v>767</v>
      </c>
    </row>
    <row r="99" spans="1:19" x14ac:dyDescent="0.2">
      <c r="A99" s="406">
        <v>86</v>
      </c>
      <c r="B99" s="241" t="s">
        <v>240</v>
      </c>
      <c r="C99" s="239" t="s">
        <v>241</v>
      </c>
      <c r="D99" s="404">
        <f t="shared" si="12"/>
        <v>50259</v>
      </c>
      <c r="E99" s="404">
        <f t="shared" si="10"/>
        <v>6138</v>
      </c>
      <c r="F99" s="404">
        <v>1933</v>
      </c>
      <c r="G99" s="404">
        <v>4205</v>
      </c>
      <c r="H99" s="404">
        <f t="shared" si="13"/>
        <v>7755</v>
      </c>
      <c r="I99" s="404">
        <v>7710</v>
      </c>
      <c r="J99" s="404">
        <v>1014</v>
      </c>
      <c r="K99" s="404">
        <v>45</v>
      </c>
      <c r="L99" s="404">
        <f t="shared" si="11"/>
        <v>36366</v>
      </c>
      <c r="M99" s="405">
        <v>1951</v>
      </c>
      <c r="N99" s="405">
        <v>0</v>
      </c>
      <c r="O99" s="405">
        <v>5488</v>
      </c>
      <c r="P99" s="405">
        <v>11834</v>
      </c>
      <c r="Q99" s="405">
        <v>6650</v>
      </c>
      <c r="R99" s="405">
        <v>10440</v>
      </c>
      <c r="S99" s="405">
        <v>3</v>
      </c>
    </row>
    <row r="100" spans="1:19" x14ac:dyDescent="0.2">
      <c r="A100" s="406">
        <v>87</v>
      </c>
      <c r="B100" s="241" t="s">
        <v>88</v>
      </c>
      <c r="C100" s="239" t="s">
        <v>89</v>
      </c>
      <c r="D100" s="404">
        <f t="shared" si="12"/>
        <v>61054</v>
      </c>
      <c r="E100" s="404">
        <f t="shared" si="10"/>
        <v>6799</v>
      </c>
      <c r="F100" s="404">
        <v>2472</v>
      </c>
      <c r="G100" s="404">
        <v>4327</v>
      </c>
      <c r="H100" s="404">
        <f t="shared" si="13"/>
        <v>9913</v>
      </c>
      <c r="I100" s="404">
        <v>9857</v>
      </c>
      <c r="J100" s="404">
        <v>1296</v>
      </c>
      <c r="K100" s="404">
        <v>56</v>
      </c>
      <c r="L100" s="404">
        <f t="shared" si="11"/>
        <v>44342</v>
      </c>
      <c r="M100" s="405">
        <v>2494</v>
      </c>
      <c r="N100" s="405">
        <v>3</v>
      </c>
      <c r="O100" s="405">
        <v>13014</v>
      </c>
      <c r="P100" s="405">
        <v>16170</v>
      </c>
      <c r="Q100" s="405">
        <v>300</v>
      </c>
      <c r="R100" s="405">
        <v>11540</v>
      </c>
      <c r="S100" s="405">
        <v>821</v>
      </c>
    </row>
    <row r="101" spans="1:19" x14ac:dyDescent="0.2">
      <c r="A101" s="406">
        <v>88</v>
      </c>
      <c r="B101" s="238" t="s">
        <v>242</v>
      </c>
      <c r="C101" s="239" t="s">
        <v>243</v>
      </c>
      <c r="D101" s="404">
        <f t="shared" si="12"/>
        <v>144435</v>
      </c>
      <c r="E101" s="404">
        <f t="shared" si="10"/>
        <v>20529</v>
      </c>
      <c r="F101" s="404">
        <v>5189</v>
      </c>
      <c r="G101" s="404">
        <v>15340</v>
      </c>
      <c r="H101" s="404">
        <f t="shared" si="13"/>
        <v>20936</v>
      </c>
      <c r="I101" s="404">
        <v>20691</v>
      </c>
      <c r="J101" s="404">
        <v>2720</v>
      </c>
      <c r="K101" s="404">
        <v>245</v>
      </c>
      <c r="L101" s="404">
        <f t="shared" si="11"/>
        <v>102970</v>
      </c>
      <c r="M101" s="409">
        <v>5235</v>
      </c>
      <c r="N101" s="409">
        <v>0</v>
      </c>
      <c r="O101" s="405">
        <v>8379</v>
      </c>
      <c r="P101" s="405">
        <v>46295</v>
      </c>
      <c r="Q101" s="405">
        <v>2600</v>
      </c>
      <c r="R101" s="405">
        <v>39600</v>
      </c>
      <c r="S101" s="405">
        <v>861</v>
      </c>
    </row>
    <row r="102" spans="1:19" x14ac:dyDescent="0.2">
      <c r="A102" s="406">
        <v>89</v>
      </c>
      <c r="B102" s="238" t="s">
        <v>244</v>
      </c>
      <c r="C102" s="239" t="s">
        <v>245</v>
      </c>
      <c r="D102" s="404">
        <f t="shared" si="12"/>
        <v>108013</v>
      </c>
      <c r="E102" s="404">
        <f t="shared" si="10"/>
        <v>13858</v>
      </c>
      <c r="F102" s="404">
        <v>4174</v>
      </c>
      <c r="G102" s="404">
        <v>9684</v>
      </c>
      <c r="H102" s="404">
        <f t="shared" si="13"/>
        <v>16750</v>
      </c>
      <c r="I102" s="404">
        <v>16644</v>
      </c>
      <c r="J102" s="404">
        <v>2188</v>
      </c>
      <c r="K102" s="404">
        <v>106</v>
      </c>
      <c r="L102" s="404">
        <f t="shared" si="11"/>
        <v>77405</v>
      </c>
      <c r="M102" s="409">
        <v>4211</v>
      </c>
      <c r="N102" s="409">
        <v>0</v>
      </c>
      <c r="O102" s="405">
        <v>4765</v>
      </c>
      <c r="P102" s="405">
        <v>25726</v>
      </c>
      <c r="Q102" s="405">
        <v>6820</v>
      </c>
      <c r="R102" s="405">
        <v>35034</v>
      </c>
      <c r="S102" s="405">
        <v>849</v>
      </c>
    </row>
    <row r="103" spans="1:19" x14ac:dyDescent="0.2">
      <c r="A103" s="406">
        <v>90</v>
      </c>
      <c r="B103" s="244" t="s">
        <v>246</v>
      </c>
      <c r="C103" s="239" t="s">
        <v>247</v>
      </c>
      <c r="D103" s="404">
        <f t="shared" si="12"/>
        <v>37418</v>
      </c>
      <c r="E103" s="404">
        <f t="shared" si="10"/>
        <v>4714</v>
      </c>
      <c r="F103" s="404">
        <v>1459</v>
      </c>
      <c r="G103" s="404">
        <v>3255</v>
      </c>
      <c r="H103" s="404">
        <f t="shared" si="13"/>
        <v>5910</v>
      </c>
      <c r="I103" s="404">
        <v>5818</v>
      </c>
      <c r="J103" s="404">
        <v>765</v>
      </c>
      <c r="K103" s="404">
        <v>92</v>
      </c>
      <c r="L103" s="404">
        <f t="shared" si="11"/>
        <v>26794</v>
      </c>
      <c r="M103" s="405">
        <v>1472</v>
      </c>
      <c r="N103" s="405">
        <v>0</v>
      </c>
      <c r="O103" s="405">
        <v>2789</v>
      </c>
      <c r="P103" s="405">
        <v>8949</v>
      </c>
      <c r="Q103" s="405">
        <v>3200</v>
      </c>
      <c r="R103" s="405">
        <v>9740</v>
      </c>
      <c r="S103" s="405">
        <v>644</v>
      </c>
    </row>
    <row r="104" spans="1:19" x14ac:dyDescent="0.2">
      <c r="A104" s="406">
        <v>91</v>
      </c>
      <c r="B104" s="238" t="s">
        <v>248</v>
      </c>
      <c r="C104" s="239" t="s">
        <v>249</v>
      </c>
      <c r="D104" s="404">
        <f t="shared" si="12"/>
        <v>58594</v>
      </c>
      <c r="E104" s="404">
        <f t="shared" ref="E104:E135" si="14">F104+G104</f>
        <v>7293</v>
      </c>
      <c r="F104" s="404">
        <v>2300</v>
      </c>
      <c r="G104" s="404">
        <v>4993</v>
      </c>
      <c r="H104" s="404">
        <f t="shared" si="13"/>
        <v>9217</v>
      </c>
      <c r="I104" s="404">
        <v>9170</v>
      </c>
      <c r="J104" s="404">
        <v>1206</v>
      </c>
      <c r="K104" s="404">
        <v>47</v>
      </c>
      <c r="L104" s="404">
        <f t="shared" ref="L104:L135" si="15">SUM(M104:S104)</f>
        <v>42084</v>
      </c>
      <c r="M104" s="405">
        <v>2320</v>
      </c>
      <c r="N104" s="405">
        <v>0</v>
      </c>
      <c r="O104" s="405">
        <v>10772</v>
      </c>
      <c r="P104" s="405">
        <v>8950</v>
      </c>
      <c r="Q104" s="405">
        <v>6500</v>
      </c>
      <c r="R104" s="405">
        <v>13534</v>
      </c>
      <c r="S104" s="405">
        <v>8</v>
      </c>
    </row>
    <row r="105" spans="1:19" x14ac:dyDescent="0.2">
      <c r="A105" s="406">
        <v>92</v>
      </c>
      <c r="B105" s="238" t="s">
        <v>250</v>
      </c>
      <c r="C105" s="239" t="s">
        <v>251</v>
      </c>
      <c r="D105" s="404">
        <f t="shared" si="12"/>
        <v>56254</v>
      </c>
      <c r="E105" s="404">
        <f t="shared" si="14"/>
        <v>7352</v>
      </c>
      <c r="F105" s="404">
        <v>2157</v>
      </c>
      <c r="G105" s="404">
        <v>5195</v>
      </c>
      <c r="H105" s="404">
        <f t="shared" si="13"/>
        <v>8665</v>
      </c>
      <c r="I105" s="404">
        <v>8600</v>
      </c>
      <c r="J105" s="404">
        <v>1131</v>
      </c>
      <c r="K105" s="404">
        <v>65</v>
      </c>
      <c r="L105" s="404">
        <f t="shared" si="15"/>
        <v>40237</v>
      </c>
      <c r="M105" s="405">
        <v>2176</v>
      </c>
      <c r="N105" s="405">
        <v>0</v>
      </c>
      <c r="O105" s="405">
        <v>3871</v>
      </c>
      <c r="P105" s="405">
        <v>15686</v>
      </c>
      <c r="Q105" s="405">
        <v>8300</v>
      </c>
      <c r="R105" s="405">
        <v>10200</v>
      </c>
      <c r="S105" s="405">
        <v>4</v>
      </c>
    </row>
    <row r="106" spans="1:19" x14ac:dyDescent="0.2">
      <c r="A106" s="406">
        <v>93</v>
      </c>
      <c r="B106" s="247" t="s">
        <v>32</v>
      </c>
      <c r="C106" s="243" t="s">
        <v>33</v>
      </c>
      <c r="D106" s="404">
        <f t="shared" ref="D106:D137" si="16">E106+H106+L106</f>
        <v>77066</v>
      </c>
      <c r="E106" s="404">
        <f t="shared" si="14"/>
        <v>9237</v>
      </c>
      <c r="F106" s="404">
        <v>2592</v>
      </c>
      <c r="G106" s="404">
        <v>6645</v>
      </c>
      <c r="H106" s="404">
        <f t="shared" ref="H106:H137" si="17">I106+K106</f>
        <v>10415</v>
      </c>
      <c r="I106" s="404">
        <v>10335</v>
      </c>
      <c r="J106" s="404">
        <v>1359</v>
      </c>
      <c r="K106" s="404">
        <v>80</v>
      </c>
      <c r="L106" s="404">
        <f t="shared" si="15"/>
        <v>57414</v>
      </c>
      <c r="M106" s="405">
        <v>2615</v>
      </c>
      <c r="N106" s="405">
        <v>0</v>
      </c>
      <c r="O106" s="405">
        <v>7508</v>
      </c>
      <c r="P106" s="405">
        <v>10495</v>
      </c>
      <c r="Q106" s="405">
        <v>11417</v>
      </c>
      <c r="R106" s="405">
        <v>24664</v>
      </c>
      <c r="S106" s="405">
        <v>715</v>
      </c>
    </row>
    <row r="107" spans="1:19" x14ac:dyDescent="0.2">
      <c r="A107" s="406">
        <v>94</v>
      </c>
      <c r="B107" s="244" t="s">
        <v>252</v>
      </c>
      <c r="C107" s="239" t="s">
        <v>253</v>
      </c>
      <c r="D107" s="404">
        <f t="shared" si="16"/>
        <v>43425</v>
      </c>
      <c r="E107" s="404">
        <f t="shared" si="14"/>
        <v>5605</v>
      </c>
      <c r="F107" s="404">
        <v>1659</v>
      </c>
      <c r="G107" s="404">
        <v>3946</v>
      </c>
      <c r="H107" s="404">
        <f t="shared" si="17"/>
        <v>6696</v>
      </c>
      <c r="I107" s="404">
        <v>6617</v>
      </c>
      <c r="J107" s="404">
        <v>870</v>
      </c>
      <c r="K107" s="404">
        <v>79</v>
      </c>
      <c r="L107" s="404">
        <f t="shared" si="15"/>
        <v>31124</v>
      </c>
      <c r="M107" s="405">
        <v>1674</v>
      </c>
      <c r="N107" s="405">
        <v>0</v>
      </c>
      <c r="O107" s="405">
        <v>6349</v>
      </c>
      <c r="P107" s="405">
        <v>9215</v>
      </c>
      <c r="Q107" s="405">
        <v>3558</v>
      </c>
      <c r="R107" s="405">
        <v>10316</v>
      </c>
      <c r="S107" s="405">
        <v>12</v>
      </c>
    </row>
    <row r="108" spans="1:19" x14ac:dyDescent="0.2">
      <c r="A108" s="406">
        <v>95</v>
      </c>
      <c r="B108" s="244" t="s">
        <v>254</v>
      </c>
      <c r="C108" s="239" t="s">
        <v>255</v>
      </c>
      <c r="D108" s="404">
        <f t="shared" si="16"/>
        <v>63519</v>
      </c>
      <c r="E108" s="404">
        <f t="shared" si="14"/>
        <v>7622</v>
      </c>
      <c r="F108" s="404">
        <v>2544</v>
      </c>
      <c r="G108" s="404">
        <v>5078</v>
      </c>
      <c r="H108" s="404">
        <f t="shared" si="17"/>
        <v>10190</v>
      </c>
      <c r="I108" s="404">
        <v>10143</v>
      </c>
      <c r="J108" s="404">
        <v>1333</v>
      </c>
      <c r="K108" s="404">
        <v>47</v>
      </c>
      <c r="L108" s="404">
        <f t="shared" si="15"/>
        <v>45707</v>
      </c>
      <c r="M108" s="405">
        <v>2566</v>
      </c>
      <c r="N108" s="405">
        <v>0</v>
      </c>
      <c r="O108" s="405">
        <v>10517</v>
      </c>
      <c r="P108" s="405">
        <v>13229</v>
      </c>
      <c r="Q108" s="405">
        <v>7146</v>
      </c>
      <c r="R108" s="405">
        <v>11286</v>
      </c>
      <c r="S108" s="405">
        <v>963</v>
      </c>
    </row>
    <row r="109" spans="1:19" x14ac:dyDescent="0.2">
      <c r="A109" s="406">
        <v>96</v>
      </c>
      <c r="B109" s="238" t="s">
        <v>256</v>
      </c>
      <c r="C109" s="239" t="s">
        <v>257</v>
      </c>
      <c r="D109" s="404">
        <f t="shared" si="16"/>
        <v>111746</v>
      </c>
      <c r="E109" s="404">
        <f t="shared" si="14"/>
        <v>13831</v>
      </c>
      <c r="F109" s="404">
        <v>4391</v>
      </c>
      <c r="G109" s="404">
        <v>9440</v>
      </c>
      <c r="H109" s="404">
        <f t="shared" si="17"/>
        <v>17586</v>
      </c>
      <c r="I109" s="404">
        <v>17508</v>
      </c>
      <c r="J109" s="404">
        <v>2302</v>
      </c>
      <c r="K109" s="404">
        <v>78</v>
      </c>
      <c r="L109" s="404">
        <f t="shared" si="15"/>
        <v>80329</v>
      </c>
      <c r="M109" s="405">
        <v>4430</v>
      </c>
      <c r="N109" s="405">
        <v>0</v>
      </c>
      <c r="O109" s="405">
        <v>17554</v>
      </c>
      <c r="P109" s="405">
        <v>23694</v>
      </c>
      <c r="Q109" s="405">
        <v>8571</v>
      </c>
      <c r="R109" s="405">
        <v>25359</v>
      </c>
      <c r="S109" s="405">
        <v>721</v>
      </c>
    </row>
    <row r="110" spans="1:19" x14ac:dyDescent="0.2">
      <c r="A110" s="406">
        <v>97</v>
      </c>
      <c r="B110" s="241" t="s">
        <v>76</v>
      </c>
      <c r="C110" s="239" t="s">
        <v>77</v>
      </c>
      <c r="D110" s="404">
        <f t="shared" si="16"/>
        <v>50355</v>
      </c>
      <c r="E110" s="404">
        <f t="shared" si="14"/>
        <v>6163</v>
      </c>
      <c r="F110" s="404">
        <v>2008</v>
      </c>
      <c r="G110" s="404">
        <v>4155</v>
      </c>
      <c r="H110" s="404">
        <f t="shared" si="17"/>
        <v>8059</v>
      </c>
      <c r="I110" s="404">
        <v>8008</v>
      </c>
      <c r="J110" s="404">
        <v>1053</v>
      </c>
      <c r="K110" s="404">
        <v>51</v>
      </c>
      <c r="L110" s="404">
        <f t="shared" si="15"/>
        <v>36133</v>
      </c>
      <c r="M110" s="405">
        <v>2026</v>
      </c>
      <c r="N110" s="405">
        <v>0</v>
      </c>
      <c r="O110" s="405">
        <v>8406</v>
      </c>
      <c r="P110" s="405">
        <v>10690</v>
      </c>
      <c r="Q110" s="405">
        <v>9528</v>
      </c>
      <c r="R110" s="405">
        <v>5473</v>
      </c>
      <c r="S110" s="405">
        <v>10</v>
      </c>
    </row>
    <row r="111" spans="1:19" x14ac:dyDescent="0.2">
      <c r="A111" s="406">
        <v>98</v>
      </c>
      <c r="B111" s="238" t="s">
        <v>258</v>
      </c>
      <c r="C111" s="239" t="s">
        <v>259</v>
      </c>
      <c r="D111" s="404">
        <f t="shared" si="16"/>
        <v>8320</v>
      </c>
      <c r="E111" s="404">
        <f t="shared" si="14"/>
        <v>0</v>
      </c>
      <c r="F111" s="404">
        <v>0</v>
      </c>
      <c r="G111" s="404">
        <v>0</v>
      </c>
      <c r="H111" s="404">
        <f t="shared" si="17"/>
        <v>0</v>
      </c>
      <c r="I111" s="404">
        <v>0</v>
      </c>
      <c r="J111" s="404">
        <v>0</v>
      </c>
      <c r="K111" s="404">
        <v>0</v>
      </c>
      <c r="L111" s="404">
        <f t="shared" si="15"/>
        <v>8320</v>
      </c>
      <c r="M111" s="405">
        <v>0</v>
      </c>
      <c r="N111" s="405">
        <v>0</v>
      </c>
      <c r="O111" s="405">
        <v>832</v>
      </c>
      <c r="P111" s="405">
        <v>7488</v>
      </c>
      <c r="Q111" s="405">
        <v>0</v>
      </c>
      <c r="R111" s="405">
        <v>0</v>
      </c>
      <c r="S111" s="405">
        <v>0</v>
      </c>
    </row>
    <row r="112" spans="1:19" x14ac:dyDescent="0.2">
      <c r="A112" s="406">
        <v>99</v>
      </c>
      <c r="B112" s="238" t="s">
        <v>260</v>
      </c>
      <c r="C112" s="239" t="s">
        <v>261</v>
      </c>
      <c r="D112" s="404">
        <f t="shared" si="16"/>
        <v>0</v>
      </c>
      <c r="E112" s="404">
        <f t="shared" si="14"/>
        <v>0</v>
      </c>
      <c r="F112" s="404">
        <v>0</v>
      </c>
      <c r="G112" s="404">
        <v>0</v>
      </c>
      <c r="H112" s="404">
        <f t="shared" si="17"/>
        <v>0</v>
      </c>
      <c r="I112" s="404">
        <v>0</v>
      </c>
      <c r="J112" s="404">
        <v>0</v>
      </c>
      <c r="K112" s="404">
        <v>0</v>
      </c>
      <c r="L112" s="404">
        <f t="shared" si="15"/>
        <v>0</v>
      </c>
      <c r="M112" s="405">
        <v>0</v>
      </c>
      <c r="N112" s="405">
        <v>0</v>
      </c>
      <c r="O112" s="405">
        <v>0</v>
      </c>
      <c r="P112" s="405">
        <v>0</v>
      </c>
      <c r="Q112" s="405">
        <v>0</v>
      </c>
      <c r="R112" s="405">
        <v>0</v>
      </c>
      <c r="S112" s="405">
        <v>0</v>
      </c>
    </row>
    <row r="113" spans="1:19" x14ac:dyDescent="0.2">
      <c r="A113" s="406">
        <v>100</v>
      </c>
      <c r="B113" s="244" t="s">
        <v>264</v>
      </c>
      <c r="C113" s="239" t="s">
        <v>265</v>
      </c>
      <c r="D113" s="404">
        <f t="shared" si="16"/>
        <v>0</v>
      </c>
      <c r="E113" s="404">
        <f t="shared" si="14"/>
        <v>0</v>
      </c>
      <c r="F113" s="404">
        <v>0</v>
      </c>
      <c r="G113" s="404">
        <v>0</v>
      </c>
      <c r="H113" s="404">
        <f t="shared" si="17"/>
        <v>0</v>
      </c>
      <c r="I113" s="404">
        <v>0</v>
      </c>
      <c r="J113" s="404">
        <v>0</v>
      </c>
      <c r="K113" s="404">
        <v>0</v>
      </c>
      <c r="L113" s="404">
        <f t="shared" si="15"/>
        <v>0</v>
      </c>
      <c r="M113" s="405">
        <v>0</v>
      </c>
      <c r="N113" s="405">
        <v>0</v>
      </c>
      <c r="O113" s="405">
        <v>0</v>
      </c>
      <c r="P113" s="405">
        <v>0</v>
      </c>
      <c r="Q113" s="405">
        <v>0</v>
      </c>
      <c r="R113" s="405">
        <v>0</v>
      </c>
      <c r="S113" s="405">
        <v>0</v>
      </c>
    </row>
    <row r="114" spans="1:19" x14ac:dyDescent="0.2">
      <c r="A114" s="406">
        <v>101</v>
      </c>
      <c r="B114" s="244" t="s">
        <v>266</v>
      </c>
      <c r="C114" s="239" t="s">
        <v>267</v>
      </c>
      <c r="D114" s="404">
        <f t="shared" si="16"/>
        <v>0</v>
      </c>
      <c r="E114" s="404">
        <f t="shared" si="14"/>
        <v>0</v>
      </c>
      <c r="F114" s="404">
        <v>0</v>
      </c>
      <c r="G114" s="404">
        <v>0</v>
      </c>
      <c r="H114" s="404">
        <f t="shared" si="17"/>
        <v>0</v>
      </c>
      <c r="I114" s="404">
        <v>0</v>
      </c>
      <c r="J114" s="404">
        <v>0</v>
      </c>
      <c r="K114" s="404">
        <v>0</v>
      </c>
      <c r="L114" s="404">
        <f t="shared" si="15"/>
        <v>0</v>
      </c>
      <c r="M114" s="405">
        <v>0</v>
      </c>
      <c r="N114" s="405">
        <v>0</v>
      </c>
      <c r="O114" s="405">
        <v>0</v>
      </c>
      <c r="P114" s="405">
        <v>0</v>
      </c>
      <c r="Q114" s="405">
        <v>0</v>
      </c>
      <c r="R114" s="405">
        <v>0</v>
      </c>
      <c r="S114" s="405">
        <v>0</v>
      </c>
    </row>
    <row r="115" spans="1:19" x14ac:dyDescent="0.2">
      <c r="A115" s="406">
        <v>102</v>
      </c>
      <c r="B115" s="244" t="s">
        <v>268</v>
      </c>
      <c r="C115" s="239" t="s">
        <v>269</v>
      </c>
      <c r="D115" s="404">
        <f t="shared" si="16"/>
        <v>0</v>
      </c>
      <c r="E115" s="404">
        <f t="shared" si="14"/>
        <v>0</v>
      </c>
      <c r="F115" s="404">
        <v>0</v>
      </c>
      <c r="G115" s="404">
        <v>0</v>
      </c>
      <c r="H115" s="404">
        <f t="shared" si="17"/>
        <v>0</v>
      </c>
      <c r="I115" s="404">
        <v>0</v>
      </c>
      <c r="J115" s="404">
        <v>0</v>
      </c>
      <c r="K115" s="404">
        <v>0</v>
      </c>
      <c r="L115" s="404">
        <f t="shared" si="15"/>
        <v>0</v>
      </c>
      <c r="M115" s="405">
        <v>0</v>
      </c>
      <c r="N115" s="405">
        <v>0</v>
      </c>
      <c r="O115" s="405">
        <v>0</v>
      </c>
      <c r="P115" s="405">
        <v>0</v>
      </c>
      <c r="Q115" s="405">
        <v>0</v>
      </c>
      <c r="R115" s="405">
        <v>0</v>
      </c>
      <c r="S115" s="405">
        <v>0</v>
      </c>
    </row>
    <row r="116" spans="1:19" x14ac:dyDescent="0.2">
      <c r="A116" s="406">
        <v>103</v>
      </c>
      <c r="B116" s="244" t="s">
        <v>270</v>
      </c>
      <c r="C116" s="239" t="s">
        <v>271</v>
      </c>
      <c r="D116" s="404">
        <f t="shared" si="16"/>
        <v>0</v>
      </c>
      <c r="E116" s="404">
        <f t="shared" si="14"/>
        <v>0</v>
      </c>
      <c r="F116" s="404">
        <v>0</v>
      </c>
      <c r="G116" s="404">
        <v>0</v>
      </c>
      <c r="H116" s="404">
        <f t="shared" si="17"/>
        <v>0</v>
      </c>
      <c r="I116" s="404">
        <v>0</v>
      </c>
      <c r="J116" s="404">
        <v>0</v>
      </c>
      <c r="K116" s="404">
        <v>0</v>
      </c>
      <c r="L116" s="404">
        <f t="shared" si="15"/>
        <v>0</v>
      </c>
      <c r="M116" s="405">
        <v>0</v>
      </c>
      <c r="N116" s="405">
        <v>0</v>
      </c>
      <c r="O116" s="405">
        <v>0</v>
      </c>
      <c r="P116" s="405">
        <v>0</v>
      </c>
      <c r="Q116" s="405">
        <v>0</v>
      </c>
      <c r="R116" s="405">
        <v>0</v>
      </c>
      <c r="S116" s="405">
        <v>0</v>
      </c>
    </row>
    <row r="117" spans="1:19" x14ac:dyDescent="0.2">
      <c r="A117" s="406">
        <v>104</v>
      </c>
      <c r="B117" s="244" t="s">
        <v>272</v>
      </c>
      <c r="C117" s="239" t="s">
        <v>273</v>
      </c>
      <c r="D117" s="404">
        <f t="shared" si="16"/>
        <v>30760</v>
      </c>
      <c r="E117" s="404">
        <f t="shared" si="14"/>
        <v>0</v>
      </c>
      <c r="F117" s="404">
        <v>0</v>
      </c>
      <c r="G117" s="404">
        <v>0</v>
      </c>
      <c r="H117" s="404">
        <f t="shared" si="17"/>
        <v>0</v>
      </c>
      <c r="I117" s="404">
        <v>0</v>
      </c>
      <c r="J117" s="404">
        <v>0</v>
      </c>
      <c r="K117" s="404">
        <v>0</v>
      </c>
      <c r="L117" s="404">
        <f t="shared" si="15"/>
        <v>30760</v>
      </c>
      <c r="M117" s="405">
        <v>0</v>
      </c>
      <c r="N117" s="405">
        <v>0</v>
      </c>
      <c r="O117" s="405">
        <v>3076</v>
      </c>
      <c r="P117" s="405">
        <v>27684</v>
      </c>
      <c r="Q117" s="405">
        <v>0</v>
      </c>
      <c r="R117" s="405">
        <v>0</v>
      </c>
      <c r="S117" s="405">
        <v>0</v>
      </c>
    </row>
    <row r="118" spans="1:19" x14ac:dyDescent="0.2">
      <c r="A118" s="406">
        <v>105</v>
      </c>
      <c r="B118" s="410" t="s">
        <v>274</v>
      </c>
      <c r="C118" s="408" t="s">
        <v>275</v>
      </c>
      <c r="D118" s="404">
        <f t="shared" si="16"/>
        <v>0</v>
      </c>
      <c r="E118" s="404">
        <f t="shared" si="14"/>
        <v>0</v>
      </c>
      <c r="F118" s="404">
        <v>0</v>
      </c>
      <c r="G118" s="404">
        <v>0</v>
      </c>
      <c r="H118" s="404">
        <f t="shared" si="17"/>
        <v>0</v>
      </c>
      <c r="I118" s="404">
        <v>0</v>
      </c>
      <c r="J118" s="404">
        <v>0</v>
      </c>
      <c r="K118" s="404">
        <v>0</v>
      </c>
      <c r="L118" s="404">
        <f t="shared" si="15"/>
        <v>0</v>
      </c>
      <c r="M118" s="405">
        <v>0</v>
      </c>
      <c r="N118" s="405">
        <v>0</v>
      </c>
      <c r="O118" s="405">
        <v>0</v>
      </c>
      <c r="P118" s="405">
        <v>0</v>
      </c>
      <c r="Q118" s="405">
        <v>0</v>
      </c>
      <c r="R118" s="405">
        <v>0</v>
      </c>
      <c r="S118" s="405">
        <v>0</v>
      </c>
    </row>
    <row r="119" spans="1:19" x14ac:dyDescent="0.2">
      <c r="A119" s="406">
        <v>106</v>
      </c>
      <c r="B119" s="241" t="s">
        <v>276</v>
      </c>
      <c r="C119" s="239" t="s">
        <v>277</v>
      </c>
      <c r="D119" s="404">
        <f t="shared" si="16"/>
        <v>0</v>
      </c>
      <c r="E119" s="404">
        <f t="shared" si="14"/>
        <v>0</v>
      </c>
      <c r="F119" s="404">
        <v>0</v>
      </c>
      <c r="G119" s="404">
        <v>0</v>
      </c>
      <c r="H119" s="404">
        <f t="shared" si="17"/>
        <v>0</v>
      </c>
      <c r="I119" s="404">
        <v>0</v>
      </c>
      <c r="J119" s="404">
        <v>0</v>
      </c>
      <c r="K119" s="404">
        <v>0</v>
      </c>
      <c r="L119" s="404">
        <f t="shared" si="15"/>
        <v>0</v>
      </c>
      <c r="M119" s="405">
        <v>0</v>
      </c>
      <c r="N119" s="405">
        <v>0</v>
      </c>
      <c r="O119" s="405">
        <v>0</v>
      </c>
      <c r="P119" s="405">
        <v>0</v>
      </c>
      <c r="Q119" s="405">
        <v>0</v>
      </c>
      <c r="R119" s="405">
        <v>0</v>
      </c>
      <c r="S119" s="405">
        <v>0</v>
      </c>
    </row>
    <row r="120" spans="1:19" x14ac:dyDescent="0.2">
      <c r="A120" s="406">
        <v>107</v>
      </c>
      <c r="B120" s="244" t="s">
        <v>278</v>
      </c>
      <c r="C120" s="239" t="s">
        <v>279</v>
      </c>
      <c r="D120" s="404">
        <f t="shared" si="16"/>
        <v>0</v>
      </c>
      <c r="E120" s="404">
        <f t="shared" si="14"/>
        <v>0</v>
      </c>
      <c r="F120" s="404">
        <v>0</v>
      </c>
      <c r="G120" s="404">
        <v>0</v>
      </c>
      <c r="H120" s="404">
        <f t="shared" si="17"/>
        <v>0</v>
      </c>
      <c r="I120" s="404">
        <v>0</v>
      </c>
      <c r="J120" s="404">
        <v>0</v>
      </c>
      <c r="K120" s="404">
        <v>0</v>
      </c>
      <c r="L120" s="404">
        <f t="shared" si="15"/>
        <v>0</v>
      </c>
      <c r="M120" s="405">
        <v>0</v>
      </c>
      <c r="N120" s="405">
        <v>0</v>
      </c>
      <c r="O120" s="405">
        <v>0</v>
      </c>
      <c r="P120" s="405">
        <v>0</v>
      </c>
      <c r="Q120" s="405">
        <v>0</v>
      </c>
      <c r="R120" s="405">
        <v>0</v>
      </c>
      <c r="S120" s="405">
        <v>0</v>
      </c>
    </row>
    <row r="121" spans="1:19" x14ac:dyDescent="0.2">
      <c r="A121" s="406">
        <v>108</v>
      </c>
      <c r="B121" s="238" t="s">
        <v>280</v>
      </c>
      <c r="C121" s="252" t="s">
        <v>281</v>
      </c>
      <c r="D121" s="404">
        <f t="shared" si="16"/>
        <v>0</v>
      </c>
      <c r="E121" s="404">
        <f t="shared" si="14"/>
        <v>0</v>
      </c>
      <c r="F121" s="404">
        <v>0</v>
      </c>
      <c r="G121" s="404">
        <v>0</v>
      </c>
      <c r="H121" s="404">
        <f t="shared" si="17"/>
        <v>0</v>
      </c>
      <c r="I121" s="404">
        <v>0</v>
      </c>
      <c r="J121" s="404">
        <v>0</v>
      </c>
      <c r="K121" s="404">
        <v>0</v>
      </c>
      <c r="L121" s="404">
        <f t="shared" si="15"/>
        <v>0</v>
      </c>
      <c r="M121" s="405">
        <v>0</v>
      </c>
      <c r="N121" s="405">
        <v>0</v>
      </c>
      <c r="O121" s="405">
        <v>0</v>
      </c>
      <c r="P121" s="405">
        <v>0</v>
      </c>
      <c r="Q121" s="405">
        <v>0</v>
      </c>
      <c r="R121" s="405">
        <v>0</v>
      </c>
      <c r="S121" s="405">
        <v>0</v>
      </c>
    </row>
    <row r="122" spans="1:19" x14ac:dyDescent="0.2">
      <c r="A122" s="406">
        <v>109</v>
      </c>
      <c r="B122" s="244" t="s">
        <v>282</v>
      </c>
      <c r="C122" s="239" t="s">
        <v>283</v>
      </c>
      <c r="D122" s="404">
        <f t="shared" si="16"/>
        <v>0</v>
      </c>
      <c r="E122" s="404">
        <f t="shared" si="14"/>
        <v>0</v>
      </c>
      <c r="F122" s="404">
        <v>0</v>
      </c>
      <c r="G122" s="404">
        <v>0</v>
      </c>
      <c r="H122" s="404">
        <f t="shared" si="17"/>
        <v>0</v>
      </c>
      <c r="I122" s="404">
        <v>0</v>
      </c>
      <c r="J122" s="404">
        <v>0</v>
      </c>
      <c r="K122" s="404">
        <v>0</v>
      </c>
      <c r="L122" s="404">
        <f t="shared" si="15"/>
        <v>0</v>
      </c>
      <c r="M122" s="405">
        <v>0</v>
      </c>
      <c r="N122" s="405">
        <v>0</v>
      </c>
      <c r="O122" s="405">
        <v>0</v>
      </c>
      <c r="P122" s="405">
        <v>0</v>
      </c>
      <c r="Q122" s="405">
        <v>0</v>
      </c>
      <c r="R122" s="405">
        <v>0</v>
      </c>
      <c r="S122" s="405">
        <v>0</v>
      </c>
    </row>
    <row r="123" spans="1:19" x14ac:dyDescent="0.2">
      <c r="A123" s="406">
        <v>110</v>
      </c>
      <c r="B123" s="241" t="s">
        <v>284</v>
      </c>
      <c r="C123" s="239" t="s">
        <v>285</v>
      </c>
      <c r="D123" s="404">
        <f t="shared" si="16"/>
        <v>0</v>
      </c>
      <c r="E123" s="404">
        <f t="shared" si="14"/>
        <v>0</v>
      </c>
      <c r="F123" s="404">
        <v>0</v>
      </c>
      <c r="G123" s="404">
        <v>0</v>
      </c>
      <c r="H123" s="404">
        <f t="shared" si="17"/>
        <v>0</v>
      </c>
      <c r="I123" s="404">
        <v>0</v>
      </c>
      <c r="J123" s="404">
        <v>0</v>
      </c>
      <c r="K123" s="404">
        <v>0</v>
      </c>
      <c r="L123" s="404">
        <f t="shared" si="15"/>
        <v>0</v>
      </c>
      <c r="M123" s="405">
        <v>0</v>
      </c>
      <c r="N123" s="405">
        <v>0</v>
      </c>
      <c r="O123" s="405">
        <v>0</v>
      </c>
      <c r="P123" s="405">
        <v>0</v>
      </c>
      <c r="Q123" s="405">
        <v>0</v>
      </c>
      <c r="R123" s="405">
        <v>0</v>
      </c>
      <c r="S123" s="405">
        <v>0</v>
      </c>
    </row>
    <row r="124" spans="1:19" x14ac:dyDescent="0.2">
      <c r="A124" s="406">
        <v>111</v>
      </c>
      <c r="B124" s="241" t="s">
        <v>286</v>
      </c>
      <c r="C124" s="239" t="s">
        <v>287</v>
      </c>
      <c r="D124" s="404">
        <f t="shared" si="16"/>
        <v>0</v>
      </c>
      <c r="E124" s="404">
        <f t="shared" si="14"/>
        <v>0</v>
      </c>
      <c r="F124" s="405">
        <v>0</v>
      </c>
      <c r="G124" s="405">
        <v>0</v>
      </c>
      <c r="H124" s="404">
        <f t="shared" si="17"/>
        <v>0</v>
      </c>
      <c r="I124" s="405">
        <v>0</v>
      </c>
      <c r="J124" s="405">
        <v>0</v>
      </c>
      <c r="K124" s="405">
        <v>0</v>
      </c>
      <c r="L124" s="404">
        <f t="shared" si="15"/>
        <v>0</v>
      </c>
      <c r="M124" s="405">
        <v>0</v>
      </c>
      <c r="N124" s="405">
        <v>0</v>
      </c>
      <c r="O124" s="405">
        <v>0</v>
      </c>
      <c r="P124" s="405">
        <v>0</v>
      </c>
      <c r="Q124" s="405">
        <v>0</v>
      </c>
      <c r="R124" s="405">
        <v>0</v>
      </c>
      <c r="S124" s="405">
        <v>0</v>
      </c>
    </row>
    <row r="125" spans="1:19" x14ac:dyDescent="0.2">
      <c r="A125" s="406">
        <v>112</v>
      </c>
      <c r="B125" s="241" t="s">
        <v>288</v>
      </c>
      <c r="C125" s="239" t="s">
        <v>289</v>
      </c>
      <c r="D125" s="404">
        <f t="shared" si="16"/>
        <v>0</v>
      </c>
      <c r="E125" s="404">
        <f t="shared" si="14"/>
        <v>0</v>
      </c>
      <c r="F125" s="405">
        <v>0</v>
      </c>
      <c r="G125" s="405">
        <v>0</v>
      </c>
      <c r="H125" s="404">
        <f t="shared" si="17"/>
        <v>0</v>
      </c>
      <c r="I125" s="405">
        <v>0</v>
      </c>
      <c r="J125" s="405">
        <v>0</v>
      </c>
      <c r="K125" s="405">
        <v>0</v>
      </c>
      <c r="L125" s="404">
        <f t="shared" si="15"/>
        <v>0</v>
      </c>
      <c r="M125" s="405">
        <v>0</v>
      </c>
      <c r="N125" s="405">
        <v>0</v>
      </c>
      <c r="O125" s="405">
        <v>0</v>
      </c>
      <c r="P125" s="405">
        <v>0</v>
      </c>
      <c r="Q125" s="405">
        <v>0</v>
      </c>
      <c r="R125" s="405">
        <v>0</v>
      </c>
      <c r="S125" s="405">
        <v>0</v>
      </c>
    </row>
    <row r="126" spans="1:19" x14ac:dyDescent="0.2">
      <c r="A126" s="406">
        <v>113</v>
      </c>
      <c r="B126" s="241" t="s">
        <v>290</v>
      </c>
      <c r="C126" s="239" t="s">
        <v>754</v>
      </c>
      <c r="D126" s="404">
        <f t="shared" si="16"/>
        <v>0</v>
      </c>
      <c r="E126" s="404">
        <f t="shared" si="14"/>
        <v>0</v>
      </c>
      <c r="F126" s="405">
        <v>0</v>
      </c>
      <c r="G126" s="405">
        <v>0</v>
      </c>
      <c r="H126" s="404">
        <f t="shared" si="17"/>
        <v>0</v>
      </c>
      <c r="I126" s="405">
        <v>0</v>
      </c>
      <c r="J126" s="405">
        <v>0</v>
      </c>
      <c r="K126" s="405">
        <v>0</v>
      </c>
      <c r="L126" s="404">
        <f t="shared" si="15"/>
        <v>0</v>
      </c>
      <c r="M126" s="405">
        <v>0</v>
      </c>
      <c r="N126" s="405">
        <v>0</v>
      </c>
      <c r="O126" s="405">
        <v>0</v>
      </c>
      <c r="P126" s="405">
        <v>0</v>
      </c>
      <c r="Q126" s="405">
        <v>0</v>
      </c>
      <c r="R126" s="405">
        <v>0</v>
      </c>
      <c r="S126" s="405">
        <v>0</v>
      </c>
    </row>
    <row r="127" spans="1:19" x14ac:dyDescent="0.2">
      <c r="A127" s="406">
        <v>114</v>
      </c>
      <c r="B127" s="244" t="s">
        <v>292</v>
      </c>
      <c r="C127" s="239" t="s">
        <v>293</v>
      </c>
      <c r="D127" s="404">
        <f t="shared" si="16"/>
        <v>9920</v>
      </c>
      <c r="E127" s="404">
        <f t="shared" si="14"/>
        <v>0</v>
      </c>
      <c r="F127" s="405">
        <v>0</v>
      </c>
      <c r="G127" s="405">
        <v>0</v>
      </c>
      <c r="H127" s="404">
        <f t="shared" si="17"/>
        <v>0</v>
      </c>
      <c r="I127" s="405">
        <v>0</v>
      </c>
      <c r="J127" s="405">
        <v>0</v>
      </c>
      <c r="K127" s="405">
        <v>0</v>
      </c>
      <c r="L127" s="404">
        <f t="shared" si="15"/>
        <v>9920</v>
      </c>
      <c r="M127" s="405">
        <v>0</v>
      </c>
      <c r="N127" s="405">
        <v>0</v>
      </c>
      <c r="O127" s="405">
        <v>992</v>
      </c>
      <c r="P127" s="405">
        <v>8928</v>
      </c>
      <c r="Q127" s="405">
        <v>0</v>
      </c>
      <c r="R127" s="405">
        <v>0</v>
      </c>
      <c r="S127" s="405">
        <v>0</v>
      </c>
    </row>
    <row r="128" spans="1:19" ht="24" x14ac:dyDescent="0.2">
      <c r="A128" s="406">
        <v>115</v>
      </c>
      <c r="B128" s="244" t="s">
        <v>294</v>
      </c>
      <c r="C128" s="246" t="s">
        <v>295</v>
      </c>
      <c r="D128" s="404">
        <f t="shared" si="16"/>
        <v>0</v>
      </c>
      <c r="E128" s="404">
        <f t="shared" si="14"/>
        <v>0</v>
      </c>
      <c r="F128" s="405">
        <v>0</v>
      </c>
      <c r="G128" s="405">
        <v>0</v>
      </c>
      <c r="H128" s="404">
        <f t="shared" si="17"/>
        <v>0</v>
      </c>
      <c r="I128" s="405">
        <v>0</v>
      </c>
      <c r="J128" s="405">
        <v>0</v>
      </c>
      <c r="K128" s="405">
        <v>0</v>
      </c>
      <c r="L128" s="404">
        <f t="shared" si="15"/>
        <v>0</v>
      </c>
      <c r="M128" s="405">
        <v>0</v>
      </c>
      <c r="N128" s="405">
        <v>0</v>
      </c>
      <c r="O128" s="405">
        <v>0</v>
      </c>
      <c r="P128" s="405">
        <v>0</v>
      </c>
      <c r="Q128" s="405">
        <v>0</v>
      </c>
      <c r="R128" s="405">
        <v>0</v>
      </c>
      <c r="S128" s="405">
        <v>0</v>
      </c>
    </row>
    <row r="129" spans="1:19" x14ac:dyDescent="0.2">
      <c r="A129" s="406">
        <v>116</v>
      </c>
      <c r="B129" s="244" t="s">
        <v>296</v>
      </c>
      <c r="C129" s="239" t="s">
        <v>297</v>
      </c>
      <c r="D129" s="404">
        <f t="shared" si="16"/>
        <v>223231</v>
      </c>
      <c r="E129" s="404">
        <f t="shared" si="14"/>
        <v>0</v>
      </c>
      <c r="F129" s="405">
        <v>0</v>
      </c>
      <c r="G129" s="405">
        <v>0</v>
      </c>
      <c r="H129" s="404">
        <f t="shared" si="17"/>
        <v>0</v>
      </c>
      <c r="I129" s="405">
        <v>0</v>
      </c>
      <c r="J129" s="405">
        <v>0</v>
      </c>
      <c r="K129" s="405">
        <v>0</v>
      </c>
      <c r="L129" s="404">
        <f t="shared" si="15"/>
        <v>223231</v>
      </c>
      <c r="M129" s="405">
        <v>0</v>
      </c>
      <c r="N129" s="405">
        <v>0</v>
      </c>
      <c r="O129" s="405">
        <v>0</v>
      </c>
      <c r="P129" s="405">
        <v>223231</v>
      </c>
      <c r="Q129" s="405">
        <v>0</v>
      </c>
      <c r="R129" s="405">
        <v>0</v>
      </c>
      <c r="S129" s="405">
        <v>0</v>
      </c>
    </row>
    <row r="130" spans="1:19" x14ac:dyDescent="0.2">
      <c r="A130" s="406">
        <v>117</v>
      </c>
      <c r="B130" s="244" t="s">
        <v>70</v>
      </c>
      <c r="C130" s="239" t="s">
        <v>298</v>
      </c>
      <c r="D130" s="404">
        <f t="shared" si="16"/>
        <v>150000</v>
      </c>
      <c r="E130" s="404">
        <f t="shared" si="14"/>
        <v>0</v>
      </c>
      <c r="F130" s="405">
        <v>0</v>
      </c>
      <c r="G130" s="405">
        <v>0</v>
      </c>
      <c r="H130" s="404">
        <f t="shared" si="17"/>
        <v>0</v>
      </c>
      <c r="I130" s="405">
        <v>0</v>
      </c>
      <c r="J130" s="405">
        <v>0</v>
      </c>
      <c r="K130" s="405">
        <v>0</v>
      </c>
      <c r="L130" s="404">
        <f t="shared" si="15"/>
        <v>150000</v>
      </c>
      <c r="M130" s="405">
        <v>0</v>
      </c>
      <c r="N130" s="405">
        <v>0</v>
      </c>
      <c r="O130" s="405">
        <v>0</v>
      </c>
      <c r="P130" s="405">
        <v>150000</v>
      </c>
      <c r="Q130" s="405">
        <v>0</v>
      </c>
      <c r="R130" s="405">
        <v>0</v>
      </c>
      <c r="S130" s="405">
        <v>0</v>
      </c>
    </row>
    <row r="131" spans="1:19" x14ac:dyDescent="0.2">
      <c r="A131" s="406">
        <v>118</v>
      </c>
      <c r="B131" s="244" t="s">
        <v>72</v>
      </c>
      <c r="C131" s="239" t="s">
        <v>73</v>
      </c>
      <c r="D131" s="404">
        <f t="shared" si="16"/>
        <v>90000</v>
      </c>
      <c r="E131" s="404">
        <f t="shared" si="14"/>
        <v>0</v>
      </c>
      <c r="F131" s="405">
        <v>0</v>
      </c>
      <c r="G131" s="405">
        <v>0</v>
      </c>
      <c r="H131" s="404">
        <f t="shared" si="17"/>
        <v>0</v>
      </c>
      <c r="I131" s="405">
        <v>0</v>
      </c>
      <c r="J131" s="405">
        <v>0</v>
      </c>
      <c r="K131" s="405">
        <v>0</v>
      </c>
      <c r="L131" s="404">
        <f t="shared" si="15"/>
        <v>90000</v>
      </c>
      <c r="M131" s="405">
        <v>0</v>
      </c>
      <c r="N131" s="405">
        <v>0</v>
      </c>
      <c r="O131" s="405">
        <v>0</v>
      </c>
      <c r="P131" s="405">
        <v>90000</v>
      </c>
      <c r="Q131" s="405">
        <v>0</v>
      </c>
      <c r="R131" s="405">
        <v>0</v>
      </c>
      <c r="S131" s="405">
        <v>0</v>
      </c>
    </row>
    <row r="132" spans="1:19" x14ac:dyDescent="0.2">
      <c r="A132" s="406">
        <v>119</v>
      </c>
      <c r="B132" s="238" t="s">
        <v>34</v>
      </c>
      <c r="C132" s="239" t="s">
        <v>35</v>
      </c>
      <c r="D132" s="404">
        <f t="shared" si="16"/>
        <v>123660</v>
      </c>
      <c r="E132" s="404">
        <f t="shared" si="14"/>
        <v>0</v>
      </c>
      <c r="F132" s="405">
        <v>0</v>
      </c>
      <c r="G132" s="405">
        <v>0</v>
      </c>
      <c r="H132" s="404">
        <f t="shared" si="17"/>
        <v>0</v>
      </c>
      <c r="I132" s="405">
        <v>0</v>
      </c>
      <c r="J132" s="405">
        <v>0</v>
      </c>
      <c r="K132" s="405">
        <v>0</v>
      </c>
      <c r="L132" s="404">
        <f t="shared" si="15"/>
        <v>123660</v>
      </c>
      <c r="M132" s="405">
        <v>0</v>
      </c>
      <c r="N132" s="405">
        <v>0</v>
      </c>
      <c r="O132" s="405">
        <v>0</v>
      </c>
      <c r="P132" s="405">
        <v>123660</v>
      </c>
      <c r="Q132" s="405">
        <v>0</v>
      </c>
      <c r="R132" s="405">
        <v>0</v>
      </c>
      <c r="S132" s="405">
        <v>0</v>
      </c>
    </row>
    <row r="133" spans="1:19" x14ac:dyDescent="0.2">
      <c r="A133" s="406">
        <v>120</v>
      </c>
      <c r="B133" s="238" t="s">
        <v>299</v>
      </c>
      <c r="C133" s="239" t="s">
        <v>300</v>
      </c>
      <c r="D133" s="404">
        <f t="shared" si="16"/>
        <v>87522</v>
      </c>
      <c r="E133" s="404">
        <f t="shared" si="14"/>
        <v>0</v>
      </c>
      <c r="F133" s="405">
        <v>0</v>
      </c>
      <c r="G133" s="405">
        <v>0</v>
      </c>
      <c r="H133" s="404">
        <f t="shared" si="17"/>
        <v>0</v>
      </c>
      <c r="I133" s="405">
        <v>0</v>
      </c>
      <c r="J133" s="405">
        <v>0</v>
      </c>
      <c r="K133" s="405">
        <v>0</v>
      </c>
      <c r="L133" s="404">
        <f t="shared" si="15"/>
        <v>87522</v>
      </c>
      <c r="M133" s="405">
        <v>0</v>
      </c>
      <c r="N133" s="405">
        <v>0</v>
      </c>
      <c r="O133" s="405">
        <v>0</v>
      </c>
      <c r="P133" s="405">
        <v>75722</v>
      </c>
      <c r="Q133" s="405">
        <v>0</v>
      </c>
      <c r="R133" s="405">
        <v>11800</v>
      </c>
      <c r="S133" s="405">
        <v>0</v>
      </c>
    </row>
    <row r="134" spans="1:19" x14ac:dyDescent="0.2">
      <c r="A134" s="406">
        <v>121</v>
      </c>
      <c r="B134" s="238" t="s">
        <v>301</v>
      </c>
      <c r="C134" s="239" t="s">
        <v>302</v>
      </c>
      <c r="D134" s="404">
        <f t="shared" si="16"/>
        <v>62775</v>
      </c>
      <c r="E134" s="404">
        <f t="shared" si="14"/>
        <v>0</v>
      </c>
      <c r="F134" s="405">
        <v>0</v>
      </c>
      <c r="G134" s="405">
        <v>0</v>
      </c>
      <c r="H134" s="404">
        <f t="shared" si="17"/>
        <v>0</v>
      </c>
      <c r="I134" s="405">
        <v>0</v>
      </c>
      <c r="J134" s="405">
        <v>0</v>
      </c>
      <c r="K134" s="405">
        <v>0</v>
      </c>
      <c r="L134" s="404">
        <f t="shared" si="15"/>
        <v>62775</v>
      </c>
      <c r="M134" s="405">
        <v>0</v>
      </c>
      <c r="N134" s="405">
        <v>0</v>
      </c>
      <c r="O134" s="405">
        <v>0</v>
      </c>
      <c r="P134" s="405">
        <v>38645</v>
      </c>
      <c r="Q134" s="405">
        <v>0</v>
      </c>
      <c r="R134" s="405">
        <v>24130</v>
      </c>
      <c r="S134" s="405">
        <v>0</v>
      </c>
    </row>
    <row r="135" spans="1:19" x14ac:dyDescent="0.2">
      <c r="A135" s="406">
        <v>122</v>
      </c>
      <c r="B135" s="244" t="s">
        <v>303</v>
      </c>
      <c r="C135" s="239" t="s">
        <v>304</v>
      </c>
      <c r="D135" s="404">
        <f t="shared" si="16"/>
        <v>80522</v>
      </c>
      <c r="E135" s="404">
        <f t="shared" si="14"/>
        <v>0</v>
      </c>
      <c r="F135" s="405">
        <v>0</v>
      </c>
      <c r="G135" s="405">
        <v>0</v>
      </c>
      <c r="H135" s="404">
        <f t="shared" si="17"/>
        <v>0</v>
      </c>
      <c r="I135" s="405">
        <v>0</v>
      </c>
      <c r="J135" s="405">
        <v>0</v>
      </c>
      <c r="K135" s="405">
        <v>0</v>
      </c>
      <c r="L135" s="404">
        <f t="shared" si="15"/>
        <v>80522</v>
      </c>
      <c r="M135" s="405">
        <v>0</v>
      </c>
      <c r="N135" s="405">
        <v>0</v>
      </c>
      <c r="O135" s="405">
        <v>0</v>
      </c>
      <c r="P135" s="405">
        <v>80522</v>
      </c>
      <c r="Q135" s="405">
        <v>0</v>
      </c>
      <c r="R135" s="405">
        <v>0</v>
      </c>
      <c r="S135" s="405">
        <v>0</v>
      </c>
    </row>
    <row r="136" spans="1:19" x14ac:dyDescent="0.2">
      <c r="A136" s="406">
        <v>123</v>
      </c>
      <c r="B136" s="244" t="s">
        <v>16</v>
      </c>
      <c r="C136" s="239" t="s">
        <v>17</v>
      </c>
      <c r="D136" s="404">
        <f t="shared" si="16"/>
        <v>10162</v>
      </c>
      <c r="E136" s="404">
        <f t="shared" ref="E136:E167" si="18">F136+G136</f>
        <v>0</v>
      </c>
      <c r="F136" s="405">
        <v>0</v>
      </c>
      <c r="G136" s="405">
        <v>0</v>
      </c>
      <c r="H136" s="404">
        <f t="shared" si="17"/>
        <v>0</v>
      </c>
      <c r="I136" s="405">
        <v>0</v>
      </c>
      <c r="J136" s="405">
        <v>0</v>
      </c>
      <c r="K136" s="405">
        <v>0</v>
      </c>
      <c r="L136" s="404">
        <f t="shared" ref="L136:L167" si="19">SUM(M136:S136)</f>
        <v>10162</v>
      </c>
      <c r="M136" s="405">
        <v>0</v>
      </c>
      <c r="N136" s="405">
        <v>0</v>
      </c>
      <c r="O136" s="405">
        <v>0</v>
      </c>
      <c r="P136" s="405">
        <v>200</v>
      </c>
      <c r="Q136" s="405">
        <v>0</v>
      </c>
      <c r="R136" s="405">
        <v>9962</v>
      </c>
      <c r="S136" s="405">
        <v>0</v>
      </c>
    </row>
    <row r="137" spans="1:19" x14ac:dyDescent="0.2">
      <c r="A137" s="406">
        <v>124</v>
      </c>
      <c r="B137" s="244" t="s">
        <v>68</v>
      </c>
      <c r="C137" s="239" t="s">
        <v>69</v>
      </c>
      <c r="D137" s="404">
        <f t="shared" si="16"/>
        <v>58392</v>
      </c>
      <c r="E137" s="404">
        <f t="shared" si="18"/>
        <v>0</v>
      </c>
      <c r="F137" s="405">
        <v>0</v>
      </c>
      <c r="G137" s="405">
        <v>0</v>
      </c>
      <c r="H137" s="404">
        <f t="shared" si="17"/>
        <v>0</v>
      </c>
      <c r="I137" s="405">
        <v>0</v>
      </c>
      <c r="J137" s="405">
        <v>0</v>
      </c>
      <c r="K137" s="405">
        <v>0</v>
      </c>
      <c r="L137" s="404">
        <f t="shared" si="19"/>
        <v>58392</v>
      </c>
      <c r="M137" s="405">
        <v>0</v>
      </c>
      <c r="N137" s="405">
        <v>0</v>
      </c>
      <c r="O137" s="405">
        <v>0</v>
      </c>
      <c r="P137" s="405">
        <v>58392</v>
      </c>
      <c r="Q137" s="405">
        <v>0</v>
      </c>
      <c r="R137" s="405">
        <v>0</v>
      </c>
      <c r="S137" s="405">
        <v>0</v>
      </c>
    </row>
    <row r="138" spans="1:19" x14ac:dyDescent="0.2">
      <c r="A138" s="406">
        <v>125</v>
      </c>
      <c r="B138" s="238" t="s">
        <v>60</v>
      </c>
      <c r="C138" s="239" t="s">
        <v>305</v>
      </c>
      <c r="D138" s="404">
        <f t="shared" ref="D138:D169" si="20">E138+H138+L138</f>
        <v>90315</v>
      </c>
      <c r="E138" s="404">
        <f t="shared" si="18"/>
        <v>7700</v>
      </c>
      <c r="F138" s="405">
        <v>7700</v>
      </c>
      <c r="G138" s="405">
        <v>0</v>
      </c>
      <c r="H138" s="404">
        <f t="shared" ref="H138:H169" si="21">I138+K138</f>
        <v>30700</v>
      </c>
      <c r="I138" s="405">
        <v>30700</v>
      </c>
      <c r="J138" s="405">
        <v>4036</v>
      </c>
      <c r="K138" s="405">
        <v>0</v>
      </c>
      <c r="L138" s="404">
        <f t="shared" si="19"/>
        <v>51915</v>
      </c>
      <c r="M138" s="405">
        <v>7767</v>
      </c>
      <c r="N138" s="405">
        <v>0</v>
      </c>
      <c r="O138" s="405">
        <v>25853</v>
      </c>
      <c r="P138" s="405">
        <v>11552</v>
      </c>
      <c r="Q138" s="405">
        <v>0</v>
      </c>
      <c r="R138" s="405">
        <v>5800</v>
      </c>
      <c r="S138" s="405">
        <v>943</v>
      </c>
    </row>
    <row r="139" spans="1:19" x14ac:dyDescent="0.2">
      <c r="A139" s="406">
        <v>126</v>
      </c>
      <c r="B139" s="241" t="s">
        <v>56</v>
      </c>
      <c r="C139" s="239" t="s">
        <v>306</v>
      </c>
      <c r="D139" s="404">
        <f t="shared" si="20"/>
        <v>179671</v>
      </c>
      <c r="E139" s="404">
        <f t="shared" si="18"/>
        <v>21031</v>
      </c>
      <c r="F139" s="405">
        <v>8400</v>
      </c>
      <c r="G139" s="405">
        <v>12631</v>
      </c>
      <c r="H139" s="404">
        <f t="shared" si="21"/>
        <v>33552</v>
      </c>
      <c r="I139" s="405">
        <v>33501</v>
      </c>
      <c r="J139" s="405">
        <v>4404</v>
      </c>
      <c r="K139" s="405">
        <v>51</v>
      </c>
      <c r="L139" s="404">
        <f t="shared" si="19"/>
        <v>125088</v>
      </c>
      <c r="M139" s="405">
        <v>8475</v>
      </c>
      <c r="N139" s="405">
        <v>3</v>
      </c>
      <c r="O139" s="405">
        <v>26167</v>
      </c>
      <c r="P139" s="405">
        <v>48544</v>
      </c>
      <c r="Q139" s="405">
        <v>3315</v>
      </c>
      <c r="R139" s="405">
        <v>36861</v>
      </c>
      <c r="S139" s="405">
        <v>1723</v>
      </c>
    </row>
    <row r="140" spans="1:19" x14ac:dyDescent="0.2">
      <c r="A140" s="406">
        <v>127</v>
      </c>
      <c r="B140" s="244" t="s">
        <v>307</v>
      </c>
      <c r="C140" s="239" t="s">
        <v>308</v>
      </c>
      <c r="D140" s="404">
        <f t="shared" si="20"/>
        <v>10638</v>
      </c>
      <c r="E140" s="404">
        <f t="shared" si="18"/>
        <v>0</v>
      </c>
      <c r="F140" s="405">
        <v>0</v>
      </c>
      <c r="G140" s="405">
        <v>0</v>
      </c>
      <c r="H140" s="404">
        <f t="shared" si="21"/>
        <v>0</v>
      </c>
      <c r="I140" s="405">
        <v>0</v>
      </c>
      <c r="J140" s="405">
        <v>0</v>
      </c>
      <c r="K140" s="405">
        <v>0</v>
      </c>
      <c r="L140" s="404">
        <f t="shared" si="19"/>
        <v>10638</v>
      </c>
      <c r="M140" s="405">
        <v>0</v>
      </c>
      <c r="N140" s="405">
        <v>0</v>
      </c>
      <c r="O140" s="405">
        <v>0</v>
      </c>
      <c r="P140" s="405">
        <v>10638</v>
      </c>
      <c r="Q140" s="405">
        <v>0</v>
      </c>
      <c r="R140" s="405">
        <v>0</v>
      </c>
      <c r="S140" s="405">
        <v>0</v>
      </c>
    </row>
    <row r="141" spans="1:19" x14ac:dyDescent="0.2">
      <c r="A141" s="406">
        <v>128</v>
      </c>
      <c r="B141" s="238" t="s">
        <v>309</v>
      </c>
      <c r="C141" s="239" t="s">
        <v>310</v>
      </c>
      <c r="D141" s="404">
        <f t="shared" si="20"/>
        <v>16762</v>
      </c>
      <c r="E141" s="404">
        <f t="shared" si="18"/>
        <v>0</v>
      </c>
      <c r="F141" s="872">
        <v>0</v>
      </c>
      <c r="G141" s="872">
        <v>0</v>
      </c>
      <c r="H141" s="404">
        <f t="shared" si="21"/>
        <v>0</v>
      </c>
      <c r="I141" s="872">
        <v>0</v>
      </c>
      <c r="J141" s="872">
        <v>0</v>
      </c>
      <c r="K141" s="872">
        <v>0</v>
      </c>
      <c r="L141" s="404">
        <f t="shared" si="19"/>
        <v>16762</v>
      </c>
      <c r="M141" s="872">
        <v>0</v>
      </c>
      <c r="N141" s="872">
        <v>0</v>
      </c>
      <c r="O141" s="405">
        <v>0</v>
      </c>
      <c r="P141" s="405">
        <v>16762</v>
      </c>
      <c r="Q141" s="405">
        <v>0</v>
      </c>
      <c r="R141" s="405">
        <v>0</v>
      </c>
      <c r="S141" s="405">
        <v>0</v>
      </c>
    </row>
    <row r="142" spans="1:19" ht="12.75" x14ac:dyDescent="0.2">
      <c r="A142" s="406">
        <v>129</v>
      </c>
      <c r="B142" s="411" t="s">
        <v>311</v>
      </c>
      <c r="C142" s="412" t="s">
        <v>312</v>
      </c>
      <c r="D142" s="404">
        <f t="shared" si="20"/>
        <v>0</v>
      </c>
      <c r="E142" s="404">
        <f t="shared" si="18"/>
        <v>0</v>
      </c>
      <c r="F142" s="872">
        <v>0</v>
      </c>
      <c r="G142" s="872">
        <v>0</v>
      </c>
      <c r="H142" s="404">
        <f t="shared" si="21"/>
        <v>0</v>
      </c>
      <c r="I142" s="872">
        <v>0</v>
      </c>
      <c r="J142" s="872">
        <v>0</v>
      </c>
      <c r="K142" s="872">
        <v>0</v>
      </c>
      <c r="L142" s="404">
        <f t="shared" si="19"/>
        <v>0</v>
      </c>
      <c r="M142" s="872">
        <v>0</v>
      </c>
      <c r="N142" s="872">
        <v>0</v>
      </c>
      <c r="O142" s="405">
        <v>0</v>
      </c>
      <c r="P142" s="405">
        <v>0</v>
      </c>
      <c r="Q142" s="405">
        <v>0</v>
      </c>
      <c r="R142" s="405">
        <v>0</v>
      </c>
      <c r="S142" s="405">
        <v>0</v>
      </c>
    </row>
    <row r="143" spans="1:19" ht="12.75" x14ac:dyDescent="0.2">
      <c r="A143" s="406">
        <v>130</v>
      </c>
      <c r="B143" s="413" t="s">
        <v>313</v>
      </c>
      <c r="C143" s="414" t="s">
        <v>314</v>
      </c>
      <c r="D143" s="404">
        <f t="shared" si="20"/>
        <v>0</v>
      </c>
      <c r="E143" s="404">
        <f t="shared" si="18"/>
        <v>0</v>
      </c>
      <c r="F143" s="872">
        <v>0</v>
      </c>
      <c r="G143" s="872">
        <v>0</v>
      </c>
      <c r="H143" s="404">
        <f t="shared" si="21"/>
        <v>0</v>
      </c>
      <c r="I143" s="872">
        <v>0</v>
      </c>
      <c r="J143" s="872">
        <v>0</v>
      </c>
      <c r="K143" s="872">
        <v>0</v>
      </c>
      <c r="L143" s="404">
        <f t="shared" si="19"/>
        <v>0</v>
      </c>
      <c r="M143" s="872">
        <v>0</v>
      </c>
      <c r="N143" s="872">
        <v>0</v>
      </c>
      <c r="O143" s="405">
        <v>0</v>
      </c>
      <c r="P143" s="405">
        <v>0</v>
      </c>
      <c r="Q143" s="405">
        <v>0</v>
      </c>
      <c r="R143" s="405">
        <v>0</v>
      </c>
      <c r="S143" s="405">
        <v>0</v>
      </c>
    </row>
    <row r="144" spans="1:19" ht="12.75" x14ac:dyDescent="0.2">
      <c r="A144" s="406">
        <v>131</v>
      </c>
      <c r="B144" s="415" t="s">
        <v>315</v>
      </c>
      <c r="C144" s="416" t="s">
        <v>316</v>
      </c>
      <c r="D144" s="404">
        <f t="shared" si="20"/>
        <v>0</v>
      </c>
      <c r="E144" s="404">
        <f t="shared" si="18"/>
        <v>0</v>
      </c>
      <c r="F144" s="872">
        <v>0</v>
      </c>
      <c r="G144" s="872">
        <v>0</v>
      </c>
      <c r="H144" s="404">
        <f t="shared" si="21"/>
        <v>0</v>
      </c>
      <c r="I144" s="872">
        <v>0</v>
      </c>
      <c r="J144" s="872">
        <v>0</v>
      </c>
      <c r="K144" s="872">
        <v>0</v>
      </c>
      <c r="L144" s="404">
        <f t="shared" si="19"/>
        <v>0</v>
      </c>
      <c r="M144" s="872">
        <v>0</v>
      </c>
      <c r="N144" s="872">
        <v>0</v>
      </c>
      <c r="O144" s="405">
        <v>0</v>
      </c>
      <c r="P144" s="405">
        <v>0</v>
      </c>
      <c r="Q144" s="405">
        <v>0</v>
      </c>
      <c r="R144" s="405">
        <v>0</v>
      </c>
      <c r="S144" s="405">
        <v>0</v>
      </c>
    </row>
    <row r="145" spans="1:19" ht="12.75" x14ac:dyDescent="0.2">
      <c r="A145" s="406">
        <v>132</v>
      </c>
      <c r="B145" s="417" t="s">
        <v>317</v>
      </c>
      <c r="C145" s="418" t="s">
        <v>318</v>
      </c>
      <c r="D145" s="404">
        <f t="shared" si="20"/>
        <v>0</v>
      </c>
      <c r="E145" s="404">
        <f t="shared" si="18"/>
        <v>0</v>
      </c>
      <c r="F145" s="872">
        <v>0</v>
      </c>
      <c r="G145" s="872">
        <v>0</v>
      </c>
      <c r="H145" s="404">
        <f t="shared" si="21"/>
        <v>0</v>
      </c>
      <c r="I145" s="872">
        <v>0</v>
      </c>
      <c r="J145" s="872">
        <v>0</v>
      </c>
      <c r="K145" s="872">
        <v>0</v>
      </c>
      <c r="L145" s="404">
        <f t="shared" si="19"/>
        <v>0</v>
      </c>
      <c r="M145" s="872">
        <v>0</v>
      </c>
      <c r="N145" s="872">
        <v>0</v>
      </c>
      <c r="O145" s="405">
        <v>0</v>
      </c>
      <c r="P145" s="405">
        <v>0</v>
      </c>
      <c r="Q145" s="405">
        <v>0</v>
      </c>
      <c r="R145" s="405">
        <v>0</v>
      </c>
      <c r="S145" s="405">
        <v>0</v>
      </c>
    </row>
    <row r="146" spans="1:19" x14ac:dyDescent="0.2">
      <c r="A146" s="406">
        <v>133</v>
      </c>
      <c r="B146" s="406" t="s">
        <v>319</v>
      </c>
      <c r="C146" s="419" t="s">
        <v>320</v>
      </c>
      <c r="D146" s="404">
        <f t="shared" si="20"/>
        <v>0</v>
      </c>
      <c r="E146" s="404">
        <f t="shared" si="18"/>
        <v>0</v>
      </c>
      <c r="F146" s="872">
        <v>0</v>
      </c>
      <c r="G146" s="872">
        <v>0</v>
      </c>
      <c r="H146" s="404">
        <f t="shared" si="21"/>
        <v>0</v>
      </c>
      <c r="I146" s="872">
        <v>0</v>
      </c>
      <c r="J146" s="872">
        <v>0</v>
      </c>
      <c r="K146" s="872">
        <v>0</v>
      </c>
      <c r="L146" s="404">
        <f t="shared" si="19"/>
        <v>0</v>
      </c>
      <c r="M146" s="872">
        <v>0</v>
      </c>
      <c r="N146" s="872">
        <v>0</v>
      </c>
      <c r="O146" s="405">
        <v>0</v>
      </c>
      <c r="P146" s="405">
        <v>0</v>
      </c>
      <c r="Q146" s="405">
        <v>0</v>
      </c>
      <c r="R146" s="405">
        <v>0</v>
      </c>
      <c r="S146" s="405">
        <v>0</v>
      </c>
    </row>
    <row r="147" spans="1:19" x14ac:dyDescent="0.2">
      <c r="A147" s="406">
        <v>134</v>
      </c>
      <c r="B147" s="357" t="s">
        <v>323</v>
      </c>
      <c r="C147" s="419" t="s">
        <v>324</v>
      </c>
      <c r="D147" s="404">
        <f t="shared" si="20"/>
        <v>0</v>
      </c>
      <c r="E147" s="404">
        <f t="shared" si="18"/>
        <v>0</v>
      </c>
      <c r="F147" s="872"/>
      <c r="G147" s="872">
        <v>0</v>
      </c>
      <c r="H147" s="404">
        <f t="shared" si="21"/>
        <v>0</v>
      </c>
      <c r="I147" s="872"/>
      <c r="J147" s="872">
        <v>0</v>
      </c>
      <c r="K147" s="872">
        <v>0</v>
      </c>
      <c r="L147" s="404">
        <f t="shared" si="19"/>
        <v>0</v>
      </c>
      <c r="M147" s="872"/>
      <c r="N147" s="872"/>
      <c r="O147" s="405"/>
      <c r="P147" s="405">
        <v>0</v>
      </c>
      <c r="Q147" s="405"/>
      <c r="R147" s="405">
        <v>0</v>
      </c>
      <c r="S147" s="405"/>
    </row>
    <row r="148" spans="1:19" x14ac:dyDescent="0.2">
      <c r="A148" s="406">
        <v>135</v>
      </c>
      <c r="B148" s="902" t="s">
        <v>743</v>
      </c>
      <c r="C148" s="901" t="s">
        <v>744</v>
      </c>
      <c r="D148" s="404">
        <f t="shared" si="20"/>
        <v>0</v>
      </c>
      <c r="E148" s="404">
        <f t="shared" si="18"/>
        <v>0</v>
      </c>
      <c r="F148" s="872"/>
      <c r="G148" s="872">
        <v>0</v>
      </c>
      <c r="H148" s="404">
        <f t="shared" si="21"/>
        <v>0</v>
      </c>
      <c r="I148" s="872"/>
      <c r="J148" s="872">
        <v>0</v>
      </c>
      <c r="K148" s="872">
        <v>0</v>
      </c>
      <c r="L148" s="404">
        <f t="shared" si="19"/>
        <v>0</v>
      </c>
      <c r="M148" s="872"/>
      <c r="N148" s="872"/>
      <c r="O148" s="405"/>
      <c r="P148" s="405">
        <v>0</v>
      </c>
      <c r="Q148" s="405"/>
      <c r="R148" s="405">
        <v>0</v>
      </c>
      <c r="S148" s="405"/>
    </row>
  </sheetData>
  <mergeCells count="21">
    <mergeCell ref="A1:S1"/>
    <mergeCell ref="A2:A6"/>
    <mergeCell ref="B2:B6"/>
    <mergeCell ref="C2:C6"/>
    <mergeCell ref="D2:S2"/>
    <mergeCell ref="D3:D6"/>
    <mergeCell ref="E3:S3"/>
    <mergeCell ref="E4:G4"/>
    <mergeCell ref="H4:K4"/>
    <mergeCell ref="L4:S4"/>
    <mergeCell ref="E5:E6"/>
    <mergeCell ref="F5:G5"/>
    <mergeCell ref="H5:H6"/>
    <mergeCell ref="I5:K5"/>
    <mergeCell ref="L5:L6"/>
    <mergeCell ref="M5:S5"/>
    <mergeCell ref="A8:C8"/>
    <mergeCell ref="A9:C9"/>
    <mergeCell ref="A10:C10"/>
    <mergeCell ref="A89:A92"/>
    <mergeCell ref="B89:B92"/>
  </mergeCells>
  <pageMargins left="0.11811023622047245" right="0.11811023622047245" top="0.19685039370078741" bottom="0.15748031496062992" header="0.31496062992125984" footer="0.31496062992125984"/>
  <pageSetup paperSize="9" scale="60" fitToHeight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Normal="100" workbookViewId="0">
      <pane xSplit="3" ySplit="12" topLeftCell="D135" activePane="bottomRight" state="frozen"/>
      <selection pane="topRight" activeCell="D1" sqref="D1"/>
      <selection pane="bottomLeft" activeCell="A12" sqref="A12"/>
      <selection pane="bottomRight" sqref="A1:M1"/>
    </sheetView>
  </sheetViews>
  <sheetFormatPr defaultRowHeight="12" x14ac:dyDescent="0.2"/>
  <cols>
    <col min="1" max="1" width="4.42578125" style="187" customWidth="1"/>
    <col min="2" max="2" width="6.85546875" style="187" customWidth="1"/>
    <col min="3" max="3" width="39.7109375" style="187" customWidth="1"/>
    <col min="4" max="4" width="12" style="187" customWidth="1"/>
    <col min="5" max="13" width="11.42578125" style="187" customWidth="1"/>
    <col min="14" max="16384" width="9.140625" style="187"/>
  </cols>
  <sheetData>
    <row r="1" spans="1:16" ht="21.75" customHeight="1" x14ac:dyDescent="0.2">
      <c r="A1" s="993" t="s">
        <v>460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</row>
    <row r="2" spans="1:16" x14ac:dyDescent="0.2">
      <c r="K2" s="369"/>
      <c r="L2" s="369"/>
    </row>
    <row r="3" spans="1:16" ht="23.25" customHeight="1" x14ac:dyDescent="0.2">
      <c r="A3" s="994" t="s">
        <v>0</v>
      </c>
      <c r="B3" s="995" t="s">
        <v>362</v>
      </c>
      <c r="C3" s="994" t="s">
        <v>2</v>
      </c>
      <c r="D3" s="998" t="s">
        <v>461</v>
      </c>
      <c r="E3" s="998"/>
      <c r="F3" s="998"/>
      <c r="G3" s="998"/>
      <c r="H3" s="998"/>
      <c r="I3" s="998"/>
      <c r="J3" s="998"/>
      <c r="K3" s="998"/>
      <c r="L3" s="998"/>
      <c r="M3" s="998"/>
    </row>
    <row r="4" spans="1:16" ht="15" customHeight="1" x14ac:dyDescent="0.2">
      <c r="A4" s="994"/>
      <c r="B4" s="996"/>
      <c r="C4" s="994"/>
      <c r="D4" s="998" t="s">
        <v>444</v>
      </c>
      <c r="E4" s="999" t="s">
        <v>421</v>
      </c>
      <c r="F4" s="999"/>
      <c r="G4" s="999"/>
      <c r="H4" s="999"/>
      <c r="I4" s="999"/>
      <c r="J4" s="999"/>
      <c r="K4" s="999"/>
      <c r="L4" s="999"/>
      <c r="M4" s="1000"/>
    </row>
    <row r="5" spans="1:16" s="189" customFormat="1" ht="41.25" customHeight="1" x14ac:dyDescent="0.25">
      <c r="A5" s="994"/>
      <c r="B5" s="996"/>
      <c r="C5" s="994"/>
      <c r="D5" s="998"/>
      <c r="E5" s="1001" t="s">
        <v>462</v>
      </c>
      <c r="F5" s="1002"/>
      <c r="G5" s="1002"/>
      <c r="H5" s="1002"/>
      <c r="I5" s="1003"/>
      <c r="J5" s="1001" t="s">
        <v>463</v>
      </c>
      <c r="K5" s="1002"/>
      <c r="L5" s="1002"/>
      <c r="M5" s="1003"/>
    </row>
    <row r="6" spans="1:16" ht="20.25" customHeight="1" x14ac:dyDescent="0.2">
      <c r="A6" s="994"/>
      <c r="B6" s="996"/>
      <c r="C6" s="994"/>
      <c r="D6" s="998"/>
      <c r="E6" s="1004" t="s">
        <v>445</v>
      </c>
      <c r="F6" s="1007" t="s">
        <v>446</v>
      </c>
      <c r="G6" s="1008"/>
      <c r="H6" s="1008"/>
      <c r="I6" s="1008"/>
      <c r="J6" s="1009" t="s">
        <v>446</v>
      </c>
      <c r="K6" s="1009"/>
      <c r="L6" s="1009"/>
      <c r="M6" s="1009"/>
    </row>
    <row r="7" spans="1:16" ht="47.25" customHeight="1" x14ac:dyDescent="0.2">
      <c r="A7" s="994"/>
      <c r="B7" s="996"/>
      <c r="C7" s="994"/>
      <c r="D7" s="998"/>
      <c r="E7" s="1005"/>
      <c r="F7" s="1010" t="s">
        <v>101</v>
      </c>
      <c r="G7" s="998" t="s">
        <v>464</v>
      </c>
      <c r="H7" s="1012" t="s">
        <v>103</v>
      </c>
      <c r="I7" s="1013"/>
      <c r="J7" s="1010" t="s">
        <v>101</v>
      </c>
      <c r="K7" s="1010" t="s">
        <v>448</v>
      </c>
      <c r="L7" s="1012" t="s">
        <v>103</v>
      </c>
      <c r="M7" s="1013"/>
    </row>
    <row r="8" spans="1:16" ht="42.75" customHeight="1" x14ac:dyDescent="0.2">
      <c r="A8" s="994"/>
      <c r="B8" s="997"/>
      <c r="C8" s="994"/>
      <c r="D8" s="998"/>
      <c r="E8" s="1006"/>
      <c r="F8" s="1011"/>
      <c r="G8" s="998"/>
      <c r="H8" s="331" t="s">
        <v>465</v>
      </c>
      <c r="I8" s="330" t="s">
        <v>359</v>
      </c>
      <c r="J8" s="1011"/>
      <c r="K8" s="1011"/>
      <c r="L8" s="331" t="s">
        <v>465</v>
      </c>
      <c r="M8" s="330" t="s">
        <v>359</v>
      </c>
    </row>
    <row r="9" spans="1:16" s="192" customFormat="1" ht="11.25" x14ac:dyDescent="0.2">
      <c r="A9" s="190">
        <v>1</v>
      </c>
      <c r="B9" s="190">
        <v>2</v>
      </c>
      <c r="C9" s="190">
        <v>3</v>
      </c>
      <c r="D9" s="191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  <c r="J9" s="191">
        <v>10</v>
      </c>
      <c r="K9" s="191">
        <v>11</v>
      </c>
      <c r="L9" s="191">
        <v>12</v>
      </c>
      <c r="M9" s="191">
        <v>13</v>
      </c>
    </row>
    <row r="10" spans="1:16" s="194" customFormat="1" x14ac:dyDescent="0.2">
      <c r="A10" s="1020" t="s">
        <v>369</v>
      </c>
      <c r="B10" s="1020"/>
      <c r="C10" s="1020"/>
      <c r="D10" s="370">
        <f>D11+D12</f>
        <v>1281899</v>
      </c>
      <c r="E10" s="370">
        <f t="shared" ref="E10:M10" si="0">E11+E12</f>
        <v>5464</v>
      </c>
      <c r="F10" s="370">
        <f t="shared" si="0"/>
        <v>968393</v>
      </c>
      <c r="G10" s="370">
        <f t="shared" si="0"/>
        <v>197569</v>
      </c>
      <c r="H10" s="370">
        <f t="shared" si="0"/>
        <v>5957</v>
      </c>
      <c r="I10" s="370">
        <f t="shared" si="0"/>
        <v>764867</v>
      </c>
      <c r="J10" s="370">
        <f t="shared" si="0"/>
        <v>308042</v>
      </c>
      <c r="K10" s="370">
        <f t="shared" si="0"/>
        <v>34213</v>
      </c>
      <c r="L10" s="370">
        <f t="shared" si="0"/>
        <v>1911</v>
      </c>
      <c r="M10" s="370">
        <f t="shared" si="0"/>
        <v>271918</v>
      </c>
    </row>
    <row r="11" spans="1:16" x14ac:dyDescent="0.2">
      <c r="A11" s="1021" t="s">
        <v>370</v>
      </c>
      <c r="B11" s="1022"/>
      <c r="C11" s="1023"/>
      <c r="D11" s="371">
        <f>E11+F11+J11</f>
        <v>264</v>
      </c>
      <c r="E11" s="371">
        <v>264</v>
      </c>
      <c r="F11" s="371">
        <f>G11+I11</f>
        <v>0</v>
      </c>
      <c r="G11" s="371">
        <v>0</v>
      </c>
      <c r="H11" s="371"/>
      <c r="I11" s="371">
        <v>0</v>
      </c>
      <c r="J11" s="371">
        <f>K11+M11</f>
        <v>0</v>
      </c>
      <c r="K11" s="371">
        <v>0</v>
      </c>
      <c r="L11" s="371"/>
      <c r="M11" s="371">
        <v>0</v>
      </c>
    </row>
    <row r="12" spans="1:16" s="194" customFormat="1" x14ac:dyDescent="0.2">
      <c r="A12" s="1021" t="s">
        <v>108</v>
      </c>
      <c r="B12" s="1022"/>
      <c r="C12" s="1023"/>
      <c r="D12" s="370">
        <f>E12+F12+J12</f>
        <v>1281635</v>
      </c>
      <c r="E12" s="370">
        <f t="shared" ref="E12:M12" si="1">SUM(E13:E150)-E91</f>
        <v>5200</v>
      </c>
      <c r="F12" s="370">
        <f t="shared" si="1"/>
        <v>968393</v>
      </c>
      <c r="G12" s="370">
        <f t="shared" si="1"/>
        <v>197569</v>
      </c>
      <c r="H12" s="370">
        <f t="shared" si="1"/>
        <v>5957</v>
      </c>
      <c r="I12" s="370">
        <f t="shared" si="1"/>
        <v>764867</v>
      </c>
      <c r="J12" s="370">
        <f t="shared" si="1"/>
        <v>308042</v>
      </c>
      <c r="K12" s="370">
        <f t="shared" si="1"/>
        <v>34213</v>
      </c>
      <c r="L12" s="370">
        <f t="shared" si="1"/>
        <v>1911</v>
      </c>
      <c r="M12" s="370">
        <f t="shared" si="1"/>
        <v>271918</v>
      </c>
    </row>
    <row r="13" spans="1:16" x14ac:dyDescent="0.2">
      <c r="A13" s="372">
        <v>1</v>
      </c>
      <c r="B13" s="373" t="s">
        <v>109</v>
      </c>
      <c r="C13" s="374" t="s">
        <v>110</v>
      </c>
      <c r="D13" s="371">
        <f>E13+F13+J13</f>
        <v>12839</v>
      </c>
      <c r="E13" s="371">
        <v>0</v>
      </c>
      <c r="F13" s="371">
        <f>G13+H13+I13</f>
        <v>10405</v>
      </c>
      <c r="G13" s="371">
        <v>1580</v>
      </c>
      <c r="H13" s="371">
        <v>320</v>
      </c>
      <c r="I13" s="371">
        <v>8505</v>
      </c>
      <c r="J13" s="371">
        <f>K13+L13+M13</f>
        <v>2434</v>
      </c>
      <c r="K13" s="371">
        <v>150</v>
      </c>
      <c r="L13" s="371">
        <v>100</v>
      </c>
      <c r="M13" s="371">
        <v>2184</v>
      </c>
      <c r="O13" s="369"/>
      <c r="P13" s="369"/>
    </row>
    <row r="14" spans="1:16" x14ac:dyDescent="0.2">
      <c r="A14" s="372">
        <v>2</v>
      </c>
      <c r="B14" s="375" t="s">
        <v>111</v>
      </c>
      <c r="C14" s="374" t="s">
        <v>112</v>
      </c>
      <c r="D14" s="371">
        <f t="shared" ref="D14:D75" si="2">E14+F14+J14</f>
        <v>7713</v>
      </c>
      <c r="E14" s="371">
        <v>0</v>
      </c>
      <c r="F14" s="371">
        <f t="shared" ref="F14:F75" si="3">G14+H14+I14</f>
        <v>5574</v>
      </c>
      <c r="G14" s="371">
        <v>980</v>
      </c>
      <c r="H14" s="371">
        <v>100</v>
      </c>
      <c r="I14" s="371">
        <v>4494</v>
      </c>
      <c r="J14" s="371">
        <f t="shared" ref="J14:J75" si="4">K14+L14+M14</f>
        <v>2139</v>
      </c>
      <c r="K14" s="371">
        <v>40</v>
      </c>
      <c r="L14" s="371">
        <v>0</v>
      </c>
      <c r="M14" s="371">
        <v>2099</v>
      </c>
      <c r="O14" s="369"/>
      <c r="P14" s="369"/>
    </row>
    <row r="15" spans="1:16" x14ac:dyDescent="0.2">
      <c r="A15" s="372">
        <v>3</v>
      </c>
      <c r="B15" s="376" t="s">
        <v>80</v>
      </c>
      <c r="C15" s="377" t="s">
        <v>81</v>
      </c>
      <c r="D15" s="371">
        <f t="shared" si="2"/>
        <v>20555</v>
      </c>
      <c r="E15" s="371">
        <v>0</v>
      </c>
      <c r="F15" s="371">
        <f t="shared" si="3"/>
        <v>15719</v>
      </c>
      <c r="G15" s="371">
        <v>2209</v>
      </c>
      <c r="H15" s="371">
        <v>0</v>
      </c>
      <c r="I15" s="371">
        <v>13510</v>
      </c>
      <c r="J15" s="371">
        <f t="shared" si="4"/>
        <v>4836</v>
      </c>
      <c r="K15" s="371">
        <v>766</v>
      </c>
      <c r="L15" s="371">
        <v>139</v>
      </c>
      <c r="M15" s="371">
        <v>3931</v>
      </c>
      <c r="O15" s="369"/>
      <c r="P15" s="369"/>
    </row>
    <row r="16" spans="1:16" x14ac:dyDescent="0.2">
      <c r="A16" s="372">
        <v>4</v>
      </c>
      <c r="B16" s="373" t="s">
        <v>113</v>
      </c>
      <c r="C16" s="374" t="s">
        <v>114</v>
      </c>
      <c r="D16" s="371">
        <f t="shared" si="2"/>
        <v>4808</v>
      </c>
      <c r="E16" s="371">
        <v>0</v>
      </c>
      <c r="F16" s="371">
        <f t="shared" si="3"/>
        <v>4604</v>
      </c>
      <c r="G16" s="371">
        <v>604</v>
      </c>
      <c r="H16" s="371">
        <v>0</v>
      </c>
      <c r="I16" s="371">
        <v>4000</v>
      </c>
      <c r="J16" s="371">
        <f t="shared" si="4"/>
        <v>204</v>
      </c>
      <c r="K16" s="371">
        <v>54</v>
      </c>
      <c r="L16" s="371">
        <v>0</v>
      </c>
      <c r="M16" s="371">
        <v>150</v>
      </c>
      <c r="O16" s="369"/>
      <c r="P16" s="369"/>
    </row>
    <row r="17" spans="1:16" x14ac:dyDescent="0.2">
      <c r="A17" s="372">
        <v>5</v>
      </c>
      <c r="B17" s="373" t="s">
        <v>115</v>
      </c>
      <c r="C17" s="374" t="s">
        <v>116</v>
      </c>
      <c r="D17" s="371">
        <f t="shared" si="2"/>
        <v>10737</v>
      </c>
      <c r="E17" s="371">
        <v>0</v>
      </c>
      <c r="F17" s="371">
        <f t="shared" si="3"/>
        <v>7845</v>
      </c>
      <c r="G17" s="371">
        <v>840</v>
      </c>
      <c r="H17" s="371">
        <v>50</v>
      </c>
      <c r="I17" s="371">
        <v>6955</v>
      </c>
      <c r="J17" s="371">
        <f t="shared" si="4"/>
        <v>2892</v>
      </c>
      <c r="K17" s="371">
        <v>48</v>
      </c>
      <c r="L17" s="371">
        <v>0</v>
      </c>
      <c r="M17" s="371">
        <v>2844</v>
      </c>
      <c r="O17" s="369"/>
      <c r="P17" s="369"/>
    </row>
    <row r="18" spans="1:16" x14ac:dyDescent="0.2">
      <c r="A18" s="372">
        <v>6</v>
      </c>
      <c r="B18" s="376" t="s">
        <v>117</v>
      </c>
      <c r="C18" s="377" t="s">
        <v>118</v>
      </c>
      <c r="D18" s="371">
        <f t="shared" si="2"/>
        <v>41111</v>
      </c>
      <c r="E18" s="371">
        <v>0</v>
      </c>
      <c r="F18" s="371">
        <f t="shared" si="3"/>
        <v>29211</v>
      </c>
      <c r="G18" s="371">
        <v>4819</v>
      </c>
      <c r="H18" s="371">
        <v>0</v>
      </c>
      <c r="I18" s="371">
        <v>24392</v>
      </c>
      <c r="J18" s="371">
        <f t="shared" si="4"/>
        <v>11900</v>
      </c>
      <c r="K18" s="371">
        <v>97</v>
      </c>
      <c r="L18" s="371">
        <v>0</v>
      </c>
      <c r="M18" s="371">
        <v>11803</v>
      </c>
      <c r="O18" s="369"/>
      <c r="P18" s="369"/>
    </row>
    <row r="19" spans="1:16" x14ac:dyDescent="0.2">
      <c r="A19" s="372">
        <v>7</v>
      </c>
      <c r="B19" s="245" t="s">
        <v>20</v>
      </c>
      <c r="C19" s="243" t="s">
        <v>21</v>
      </c>
      <c r="D19" s="371">
        <f t="shared" si="2"/>
        <v>18459</v>
      </c>
      <c r="E19" s="371">
        <v>0</v>
      </c>
      <c r="F19" s="371">
        <f t="shared" si="3"/>
        <v>15284</v>
      </c>
      <c r="G19" s="371">
        <v>1872</v>
      </c>
      <c r="H19" s="371">
        <v>0</v>
      </c>
      <c r="I19" s="371">
        <v>13412</v>
      </c>
      <c r="J19" s="371">
        <f t="shared" si="4"/>
        <v>3175</v>
      </c>
      <c r="K19" s="371">
        <v>300</v>
      </c>
      <c r="L19" s="371">
        <v>0</v>
      </c>
      <c r="M19" s="371">
        <v>2875</v>
      </c>
      <c r="O19" s="369"/>
      <c r="P19" s="369"/>
    </row>
    <row r="20" spans="1:16" x14ac:dyDescent="0.2">
      <c r="A20" s="372">
        <v>8</v>
      </c>
      <c r="B20" s="376" t="s">
        <v>119</v>
      </c>
      <c r="C20" s="377" t="s">
        <v>120</v>
      </c>
      <c r="D20" s="371">
        <f t="shared" si="2"/>
        <v>6430</v>
      </c>
      <c r="E20" s="371">
        <v>0</v>
      </c>
      <c r="F20" s="371">
        <f t="shared" si="3"/>
        <v>3160</v>
      </c>
      <c r="G20" s="371">
        <v>1044</v>
      </c>
      <c r="H20" s="371">
        <v>56</v>
      </c>
      <c r="I20" s="371">
        <v>2060</v>
      </c>
      <c r="J20" s="371">
        <f t="shared" si="4"/>
        <v>3270</v>
      </c>
      <c r="K20" s="371">
        <v>20</v>
      </c>
      <c r="L20" s="371">
        <v>86</v>
      </c>
      <c r="M20" s="371">
        <v>3164</v>
      </c>
      <c r="O20" s="369"/>
      <c r="P20" s="369"/>
    </row>
    <row r="21" spans="1:16" x14ac:dyDescent="0.2">
      <c r="A21" s="372">
        <v>9</v>
      </c>
      <c r="B21" s="376" t="s">
        <v>121</v>
      </c>
      <c r="C21" s="377" t="s">
        <v>122</v>
      </c>
      <c r="D21" s="371">
        <f t="shared" si="2"/>
        <v>8668</v>
      </c>
      <c r="E21" s="371">
        <v>0</v>
      </c>
      <c r="F21" s="371">
        <f t="shared" si="3"/>
        <v>7637</v>
      </c>
      <c r="G21" s="371">
        <v>1274</v>
      </c>
      <c r="H21" s="371">
        <v>0</v>
      </c>
      <c r="I21" s="371">
        <v>6363</v>
      </c>
      <c r="J21" s="371">
        <f t="shared" si="4"/>
        <v>1031</v>
      </c>
      <c r="K21" s="371">
        <v>250</v>
      </c>
      <c r="L21" s="371">
        <v>0</v>
      </c>
      <c r="M21" s="371">
        <v>781</v>
      </c>
      <c r="O21" s="369"/>
      <c r="P21" s="369"/>
    </row>
    <row r="22" spans="1:16" x14ac:dyDescent="0.2">
      <c r="A22" s="372">
        <v>10</v>
      </c>
      <c r="B22" s="376" t="s">
        <v>123</v>
      </c>
      <c r="C22" s="377" t="s">
        <v>124</v>
      </c>
      <c r="D22" s="371">
        <f t="shared" si="2"/>
        <v>6756</v>
      </c>
      <c r="E22" s="371">
        <v>0</v>
      </c>
      <c r="F22" s="371">
        <f t="shared" si="3"/>
        <v>5110</v>
      </c>
      <c r="G22" s="371">
        <v>560</v>
      </c>
      <c r="H22" s="371">
        <v>50</v>
      </c>
      <c r="I22" s="371">
        <v>4500</v>
      </c>
      <c r="J22" s="371">
        <f t="shared" si="4"/>
        <v>1646</v>
      </c>
      <c r="K22" s="371">
        <v>0</v>
      </c>
      <c r="L22" s="371">
        <v>45</v>
      </c>
      <c r="M22" s="371">
        <v>1601</v>
      </c>
      <c r="O22" s="369"/>
      <c r="P22" s="369"/>
    </row>
    <row r="23" spans="1:16" x14ac:dyDescent="0.2">
      <c r="A23" s="372">
        <v>11</v>
      </c>
      <c r="B23" s="376" t="s">
        <v>125</v>
      </c>
      <c r="C23" s="377" t="s">
        <v>126</v>
      </c>
      <c r="D23" s="371">
        <f t="shared" si="2"/>
        <v>10381</v>
      </c>
      <c r="E23" s="371">
        <v>0</v>
      </c>
      <c r="F23" s="371">
        <f t="shared" si="3"/>
        <v>7625</v>
      </c>
      <c r="G23" s="371">
        <v>845</v>
      </c>
      <c r="H23" s="371">
        <v>0</v>
      </c>
      <c r="I23" s="371">
        <v>6780</v>
      </c>
      <c r="J23" s="371">
        <f t="shared" si="4"/>
        <v>2756</v>
      </c>
      <c r="K23" s="371">
        <v>24</v>
      </c>
      <c r="L23" s="371">
        <v>0</v>
      </c>
      <c r="M23" s="371">
        <v>2732</v>
      </c>
      <c r="O23" s="369"/>
      <c r="P23" s="369"/>
    </row>
    <row r="24" spans="1:16" x14ac:dyDescent="0.2">
      <c r="A24" s="372">
        <v>12</v>
      </c>
      <c r="B24" s="376" t="s">
        <v>127</v>
      </c>
      <c r="C24" s="377" t="s">
        <v>128</v>
      </c>
      <c r="D24" s="371">
        <f t="shared" si="2"/>
        <v>10520</v>
      </c>
      <c r="E24" s="371">
        <v>0</v>
      </c>
      <c r="F24" s="371">
        <f t="shared" si="3"/>
        <v>5220</v>
      </c>
      <c r="G24" s="371">
        <v>1220</v>
      </c>
      <c r="H24" s="371">
        <v>0</v>
      </c>
      <c r="I24" s="371">
        <v>4000</v>
      </c>
      <c r="J24" s="371">
        <f t="shared" si="4"/>
        <v>5300</v>
      </c>
      <c r="K24" s="371">
        <v>350</v>
      </c>
      <c r="L24" s="371">
        <v>0</v>
      </c>
      <c r="M24" s="371">
        <v>4950</v>
      </c>
      <c r="O24" s="369"/>
      <c r="P24" s="369"/>
    </row>
    <row r="25" spans="1:16" x14ac:dyDescent="0.2">
      <c r="A25" s="372">
        <v>13</v>
      </c>
      <c r="B25" s="376" t="s">
        <v>129</v>
      </c>
      <c r="C25" s="377" t="s">
        <v>130</v>
      </c>
      <c r="D25" s="371">
        <f t="shared" si="2"/>
        <v>0</v>
      </c>
      <c r="E25" s="371">
        <v>0</v>
      </c>
      <c r="F25" s="371">
        <f t="shared" si="3"/>
        <v>0</v>
      </c>
      <c r="G25" s="371">
        <v>0</v>
      </c>
      <c r="H25" s="371">
        <v>0</v>
      </c>
      <c r="I25" s="371"/>
      <c r="J25" s="371">
        <f t="shared" si="4"/>
        <v>0</v>
      </c>
      <c r="K25" s="371">
        <v>0</v>
      </c>
      <c r="L25" s="371">
        <v>0</v>
      </c>
      <c r="M25" s="371">
        <v>0</v>
      </c>
      <c r="O25" s="369"/>
      <c r="P25" s="369"/>
    </row>
    <row r="26" spans="1:16" x14ac:dyDescent="0.2">
      <c r="A26" s="372">
        <v>14</v>
      </c>
      <c r="B26" s="376" t="s">
        <v>131</v>
      </c>
      <c r="C26" s="377" t="s">
        <v>132</v>
      </c>
      <c r="D26" s="371">
        <f t="shared" si="2"/>
        <v>9550</v>
      </c>
      <c r="E26" s="371">
        <v>0</v>
      </c>
      <c r="F26" s="371">
        <f t="shared" si="3"/>
        <v>8413</v>
      </c>
      <c r="G26" s="371">
        <v>547</v>
      </c>
      <c r="H26" s="371">
        <v>0</v>
      </c>
      <c r="I26" s="371">
        <v>7866</v>
      </c>
      <c r="J26" s="371">
        <f t="shared" si="4"/>
        <v>1137</v>
      </c>
      <c r="K26" s="371">
        <v>30</v>
      </c>
      <c r="L26" s="371">
        <v>20</v>
      </c>
      <c r="M26" s="371">
        <v>1087</v>
      </c>
      <c r="O26" s="369"/>
      <c r="P26" s="369"/>
    </row>
    <row r="27" spans="1:16" x14ac:dyDescent="0.2">
      <c r="A27" s="372">
        <v>15</v>
      </c>
      <c r="B27" s="376" t="s">
        <v>133</v>
      </c>
      <c r="C27" s="377" t="s">
        <v>134</v>
      </c>
      <c r="D27" s="371">
        <f t="shared" si="2"/>
        <v>6606</v>
      </c>
      <c r="E27" s="371">
        <v>0</v>
      </c>
      <c r="F27" s="371">
        <f t="shared" si="3"/>
        <v>3565</v>
      </c>
      <c r="G27" s="371">
        <v>1971</v>
      </c>
      <c r="H27" s="371">
        <v>0</v>
      </c>
      <c r="I27" s="371">
        <v>1594</v>
      </c>
      <c r="J27" s="371">
        <f t="shared" si="4"/>
        <v>3041</v>
      </c>
      <c r="K27" s="371">
        <v>118</v>
      </c>
      <c r="L27" s="371">
        <v>0</v>
      </c>
      <c r="M27" s="371">
        <v>2923</v>
      </c>
      <c r="O27" s="369"/>
      <c r="P27" s="369"/>
    </row>
    <row r="28" spans="1:16" x14ac:dyDescent="0.2">
      <c r="A28" s="372">
        <v>16</v>
      </c>
      <c r="B28" s="376" t="s">
        <v>135</v>
      </c>
      <c r="C28" s="377" t="s">
        <v>136</v>
      </c>
      <c r="D28" s="371">
        <f t="shared" si="2"/>
        <v>7258</v>
      </c>
      <c r="E28" s="371">
        <v>0</v>
      </c>
      <c r="F28" s="371">
        <f t="shared" si="3"/>
        <v>4134</v>
      </c>
      <c r="G28" s="371">
        <v>1493</v>
      </c>
      <c r="H28" s="371">
        <v>0</v>
      </c>
      <c r="I28" s="371">
        <v>2641</v>
      </c>
      <c r="J28" s="371">
        <f t="shared" si="4"/>
        <v>3124</v>
      </c>
      <c r="K28" s="371">
        <v>133</v>
      </c>
      <c r="L28" s="371">
        <v>0</v>
      </c>
      <c r="M28" s="371">
        <v>2991</v>
      </c>
      <c r="O28" s="369"/>
      <c r="P28" s="369"/>
    </row>
    <row r="29" spans="1:16" x14ac:dyDescent="0.2">
      <c r="A29" s="372">
        <v>17</v>
      </c>
      <c r="B29" s="376" t="s">
        <v>30</v>
      </c>
      <c r="C29" s="377" t="s">
        <v>31</v>
      </c>
      <c r="D29" s="371">
        <f t="shared" si="2"/>
        <v>18650</v>
      </c>
      <c r="E29" s="371">
        <v>0</v>
      </c>
      <c r="F29" s="371">
        <f t="shared" si="3"/>
        <v>12650</v>
      </c>
      <c r="G29" s="371">
        <v>2075</v>
      </c>
      <c r="H29" s="371">
        <v>0</v>
      </c>
      <c r="I29" s="371">
        <v>10575</v>
      </c>
      <c r="J29" s="371">
        <f t="shared" si="4"/>
        <v>6000</v>
      </c>
      <c r="K29" s="371">
        <v>500</v>
      </c>
      <c r="L29" s="371">
        <v>0</v>
      </c>
      <c r="M29" s="371">
        <v>5500</v>
      </c>
      <c r="O29" s="369"/>
      <c r="P29" s="369"/>
    </row>
    <row r="30" spans="1:16" x14ac:dyDescent="0.2">
      <c r="A30" s="372">
        <v>18</v>
      </c>
      <c r="B30" s="373" t="s">
        <v>137</v>
      </c>
      <c r="C30" s="374" t="s">
        <v>138</v>
      </c>
      <c r="D30" s="371">
        <f t="shared" si="2"/>
        <v>3335</v>
      </c>
      <c r="E30" s="371">
        <v>0</v>
      </c>
      <c r="F30" s="371">
        <f t="shared" si="3"/>
        <v>1778</v>
      </c>
      <c r="G30" s="371">
        <v>400</v>
      </c>
      <c r="H30" s="371">
        <v>0</v>
      </c>
      <c r="I30" s="371">
        <v>1378</v>
      </c>
      <c r="J30" s="371">
        <f t="shared" si="4"/>
        <v>1557</v>
      </c>
      <c r="K30" s="371">
        <v>295</v>
      </c>
      <c r="L30" s="371">
        <v>0</v>
      </c>
      <c r="M30" s="371">
        <v>1262</v>
      </c>
      <c r="O30" s="369"/>
      <c r="P30" s="369"/>
    </row>
    <row r="31" spans="1:16" x14ac:dyDescent="0.2">
      <c r="A31" s="372">
        <v>19</v>
      </c>
      <c r="B31" s="373" t="s">
        <v>139</v>
      </c>
      <c r="C31" s="374" t="s">
        <v>140</v>
      </c>
      <c r="D31" s="371">
        <f t="shared" si="2"/>
        <v>5703</v>
      </c>
      <c r="E31" s="371">
        <v>0</v>
      </c>
      <c r="F31" s="371">
        <f t="shared" si="3"/>
        <v>5009</v>
      </c>
      <c r="G31" s="371">
        <v>1379</v>
      </c>
      <c r="H31" s="371">
        <v>0</v>
      </c>
      <c r="I31" s="371">
        <v>3630</v>
      </c>
      <c r="J31" s="371">
        <f t="shared" si="4"/>
        <v>694</v>
      </c>
      <c r="K31" s="371">
        <v>183</v>
      </c>
      <c r="L31" s="371">
        <v>0</v>
      </c>
      <c r="M31" s="371">
        <v>511</v>
      </c>
      <c r="O31" s="369"/>
      <c r="P31" s="369"/>
    </row>
    <row r="32" spans="1:16" x14ac:dyDescent="0.2">
      <c r="A32" s="372">
        <v>20</v>
      </c>
      <c r="B32" s="373" t="s">
        <v>84</v>
      </c>
      <c r="C32" s="374" t="s">
        <v>85</v>
      </c>
      <c r="D32" s="371">
        <f t="shared" si="2"/>
        <v>17432</v>
      </c>
      <c r="E32" s="371">
        <v>0</v>
      </c>
      <c r="F32" s="371">
        <f t="shared" si="3"/>
        <v>8748</v>
      </c>
      <c r="G32" s="371">
        <v>3748</v>
      </c>
      <c r="H32" s="371">
        <v>0</v>
      </c>
      <c r="I32" s="371">
        <v>5000</v>
      </c>
      <c r="J32" s="371">
        <f t="shared" si="4"/>
        <v>8684</v>
      </c>
      <c r="K32" s="371">
        <v>879</v>
      </c>
      <c r="L32" s="371">
        <v>0</v>
      </c>
      <c r="M32" s="371">
        <v>7805</v>
      </c>
      <c r="O32" s="369"/>
      <c r="P32" s="369"/>
    </row>
    <row r="33" spans="1:16" x14ac:dyDescent="0.2">
      <c r="A33" s="372">
        <v>21</v>
      </c>
      <c r="B33" s="373" t="s">
        <v>141</v>
      </c>
      <c r="C33" s="374" t="s">
        <v>142</v>
      </c>
      <c r="D33" s="371">
        <f t="shared" si="2"/>
        <v>15158</v>
      </c>
      <c r="E33" s="371">
        <v>0</v>
      </c>
      <c r="F33" s="371">
        <f t="shared" si="3"/>
        <v>9303</v>
      </c>
      <c r="G33" s="371">
        <v>1515</v>
      </c>
      <c r="H33" s="371">
        <v>0</v>
      </c>
      <c r="I33" s="371">
        <v>7788</v>
      </c>
      <c r="J33" s="371">
        <f t="shared" si="4"/>
        <v>5855</v>
      </c>
      <c r="K33" s="371">
        <v>1129</v>
      </c>
      <c r="L33" s="371">
        <v>0</v>
      </c>
      <c r="M33" s="371">
        <v>4726</v>
      </c>
      <c r="O33" s="369"/>
      <c r="P33" s="369"/>
    </row>
    <row r="34" spans="1:16" x14ac:dyDescent="0.2">
      <c r="A34" s="372">
        <v>22</v>
      </c>
      <c r="B34" s="376" t="s">
        <v>143</v>
      </c>
      <c r="C34" s="377" t="s">
        <v>144</v>
      </c>
      <c r="D34" s="371">
        <f t="shared" si="2"/>
        <v>5397</v>
      </c>
      <c r="E34" s="371">
        <v>0</v>
      </c>
      <c r="F34" s="371">
        <f t="shared" si="3"/>
        <v>4217</v>
      </c>
      <c r="G34" s="371">
        <v>450</v>
      </c>
      <c r="H34" s="371">
        <v>0</v>
      </c>
      <c r="I34" s="371">
        <v>3767</v>
      </c>
      <c r="J34" s="371">
        <f t="shared" si="4"/>
        <v>1180</v>
      </c>
      <c r="K34" s="371">
        <v>179</v>
      </c>
      <c r="L34" s="371">
        <v>0</v>
      </c>
      <c r="M34" s="371">
        <v>1001</v>
      </c>
      <c r="O34" s="369"/>
      <c r="P34" s="369"/>
    </row>
    <row r="35" spans="1:16" x14ac:dyDescent="0.2">
      <c r="A35" s="372">
        <v>23</v>
      </c>
      <c r="B35" s="376" t="s">
        <v>145</v>
      </c>
      <c r="C35" s="377" t="s">
        <v>146</v>
      </c>
      <c r="D35" s="371">
        <f t="shared" si="2"/>
        <v>0</v>
      </c>
      <c r="E35" s="371">
        <v>0</v>
      </c>
      <c r="F35" s="371">
        <f t="shared" si="3"/>
        <v>0</v>
      </c>
      <c r="G35" s="371">
        <v>0</v>
      </c>
      <c r="H35" s="371">
        <v>0</v>
      </c>
      <c r="I35" s="371">
        <v>0</v>
      </c>
      <c r="J35" s="371">
        <f t="shared" si="4"/>
        <v>0</v>
      </c>
      <c r="K35" s="371">
        <v>0</v>
      </c>
      <c r="L35" s="371">
        <v>0</v>
      </c>
      <c r="M35" s="371">
        <v>0</v>
      </c>
      <c r="O35" s="369"/>
      <c r="P35" s="369"/>
    </row>
    <row r="36" spans="1:16" ht="24" x14ac:dyDescent="0.2">
      <c r="A36" s="372">
        <v>24</v>
      </c>
      <c r="B36" s="376" t="s">
        <v>147</v>
      </c>
      <c r="C36" s="377" t="s">
        <v>148</v>
      </c>
      <c r="D36" s="371">
        <f t="shared" si="2"/>
        <v>0</v>
      </c>
      <c r="E36" s="371">
        <v>0</v>
      </c>
      <c r="F36" s="371">
        <f t="shared" si="3"/>
        <v>0</v>
      </c>
      <c r="G36" s="371">
        <v>0</v>
      </c>
      <c r="H36" s="371">
        <v>0</v>
      </c>
      <c r="I36" s="371">
        <v>0</v>
      </c>
      <c r="J36" s="371">
        <f t="shared" si="4"/>
        <v>0</v>
      </c>
      <c r="K36" s="371">
        <v>0</v>
      </c>
      <c r="L36" s="371">
        <v>0</v>
      </c>
      <c r="M36" s="371">
        <v>0</v>
      </c>
      <c r="O36" s="369"/>
      <c r="P36" s="369"/>
    </row>
    <row r="37" spans="1:16" x14ac:dyDescent="0.2">
      <c r="A37" s="372">
        <v>25</v>
      </c>
      <c r="B37" s="373" t="s">
        <v>149</v>
      </c>
      <c r="C37" s="243" t="s">
        <v>150</v>
      </c>
      <c r="D37" s="371">
        <f t="shared" si="2"/>
        <v>159110</v>
      </c>
      <c r="E37" s="371">
        <v>0</v>
      </c>
      <c r="F37" s="371">
        <f t="shared" si="3"/>
        <v>153016</v>
      </c>
      <c r="G37" s="371">
        <v>22182</v>
      </c>
      <c r="H37" s="371">
        <v>50</v>
      </c>
      <c r="I37" s="371">
        <v>130784</v>
      </c>
      <c r="J37" s="371">
        <f t="shared" si="4"/>
        <v>6094</v>
      </c>
      <c r="K37" s="371">
        <v>120</v>
      </c>
      <c r="L37" s="371">
        <v>66</v>
      </c>
      <c r="M37" s="371">
        <v>5908</v>
      </c>
      <c r="O37" s="369"/>
      <c r="P37" s="369"/>
    </row>
    <row r="38" spans="1:16" x14ac:dyDescent="0.2">
      <c r="A38" s="372">
        <v>26</v>
      </c>
      <c r="B38" s="376" t="s">
        <v>151</v>
      </c>
      <c r="C38" s="377" t="s">
        <v>152</v>
      </c>
      <c r="D38" s="371">
        <f t="shared" si="2"/>
        <v>6983</v>
      </c>
      <c r="E38" s="371">
        <v>0</v>
      </c>
      <c r="F38" s="371">
        <f t="shared" si="3"/>
        <v>0</v>
      </c>
      <c r="G38" s="371">
        <v>0</v>
      </c>
      <c r="H38" s="371">
        <v>0</v>
      </c>
      <c r="I38" s="371">
        <v>0</v>
      </c>
      <c r="J38" s="371">
        <f t="shared" si="4"/>
        <v>6983</v>
      </c>
      <c r="K38" s="371">
        <v>1383</v>
      </c>
      <c r="L38" s="371">
        <v>0</v>
      </c>
      <c r="M38" s="371">
        <v>5600</v>
      </c>
      <c r="O38" s="369"/>
      <c r="P38" s="369"/>
    </row>
    <row r="39" spans="1:16" x14ac:dyDescent="0.2">
      <c r="A39" s="372">
        <v>27</v>
      </c>
      <c r="B39" s="375" t="s">
        <v>153</v>
      </c>
      <c r="C39" s="243" t="s">
        <v>154</v>
      </c>
      <c r="D39" s="371">
        <f t="shared" si="2"/>
        <v>0</v>
      </c>
      <c r="E39" s="371">
        <v>0</v>
      </c>
      <c r="F39" s="371">
        <f t="shared" si="3"/>
        <v>0</v>
      </c>
      <c r="G39" s="371">
        <v>0</v>
      </c>
      <c r="H39" s="371">
        <v>0</v>
      </c>
      <c r="I39" s="371">
        <v>0</v>
      </c>
      <c r="J39" s="371">
        <f t="shared" si="4"/>
        <v>0</v>
      </c>
      <c r="K39" s="371">
        <v>0</v>
      </c>
      <c r="L39" s="371">
        <v>0</v>
      </c>
      <c r="M39" s="371">
        <v>0</v>
      </c>
      <c r="O39" s="369"/>
      <c r="P39" s="369"/>
    </row>
    <row r="40" spans="1:16" x14ac:dyDescent="0.2">
      <c r="A40" s="372">
        <v>28</v>
      </c>
      <c r="B40" s="373" t="s">
        <v>155</v>
      </c>
      <c r="C40" s="374" t="s">
        <v>156</v>
      </c>
      <c r="D40" s="371">
        <f t="shared" si="2"/>
        <v>0</v>
      </c>
      <c r="E40" s="371">
        <v>0</v>
      </c>
      <c r="F40" s="371">
        <f t="shared" si="3"/>
        <v>0</v>
      </c>
      <c r="G40" s="371">
        <v>0</v>
      </c>
      <c r="H40" s="371">
        <v>0</v>
      </c>
      <c r="I40" s="371">
        <v>0</v>
      </c>
      <c r="J40" s="371">
        <f t="shared" si="4"/>
        <v>0</v>
      </c>
      <c r="K40" s="371">
        <v>0</v>
      </c>
      <c r="L40" s="371">
        <v>0</v>
      </c>
      <c r="M40" s="371">
        <v>0</v>
      </c>
      <c r="O40" s="369"/>
      <c r="P40" s="369"/>
    </row>
    <row r="41" spans="1:16" x14ac:dyDescent="0.2">
      <c r="A41" s="372">
        <v>29</v>
      </c>
      <c r="B41" s="375" t="s">
        <v>157</v>
      </c>
      <c r="C41" s="374" t="s">
        <v>158</v>
      </c>
      <c r="D41" s="371">
        <f t="shared" si="2"/>
        <v>16991</v>
      </c>
      <c r="E41" s="371">
        <v>0</v>
      </c>
      <c r="F41" s="371">
        <f t="shared" si="3"/>
        <v>14135</v>
      </c>
      <c r="G41" s="371">
        <v>2071</v>
      </c>
      <c r="H41" s="371">
        <v>120</v>
      </c>
      <c r="I41" s="371">
        <v>11944</v>
      </c>
      <c r="J41" s="371">
        <f t="shared" si="4"/>
        <v>2856</v>
      </c>
      <c r="K41" s="371">
        <v>310</v>
      </c>
      <c r="L41" s="371">
        <v>0</v>
      </c>
      <c r="M41" s="371">
        <v>2546</v>
      </c>
      <c r="O41" s="369"/>
      <c r="P41" s="369"/>
    </row>
    <row r="42" spans="1:16" x14ac:dyDescent="0.2">
      <c r="A42" s="372">
        <v>30</v>
      </c>
      <c r="B42" s="245" t="s">
        <v>46</v>
      </c>
      <c r="C42" s="243" t="s">
        <v>47</v>
      </c>
      <c r="D42" s="371">
        <f t="shared" si="2"/>
        <v>35276</v>
      </c>
      <c r="E42" s="371">
        <v>0</v>
      </c>
      <c r="F42" s="371">
        <f t="shared" si="3"/>
        <v>29339</v>
      </c>
      <c r="G42" s="371">
        <v>5966</v>
      </c>
      <c r="H42" s="371">
        <v>0</v>
      </c>
      <c r="I42" s="371">
        <v>23373</v>
      </c>
      <c r="J42" s="371">
        <f t="shared" si="4"/>
        <v>5937</v>
      </c>
      <c r="K42" s="371">
        <v>1437</v>
      </c>
      <c r="L42" s="371">
        <v>0</v>
      </c>
      <c r="M42" s="371">
        <v>4500</v>
      </c>
      <c r="O42" s="369"/>
      <c r="P42" s="369"/>
    </row>
    <row r="43" spans="1:16" x14ac:dyDescent="0.2">
      <c r="A43" s="372">
        <v>31</v>
      </c>
      <c r="B43" s="375" t="s">
        <v>159</v>
      </c>
      <c r="C43" s="374" t="s">
        <v>160</v>
      </c>
      <c r="D43" s="371">
        <f t="shared" si="2"/>
        <v>5118</v>
      </c>
      <c r="E43" s="371">
        <v>0</v>
      </c>
      <c r="F43" s="371">
        <f t="shared" si="3"/>
        <v>3948</v>
      </c>
      <c r="G43" s="371">
        <v>511</v>
      </c>
      <c r="H43" s="371">
        <v>0</v>
      </c>
      <c r="I43" s="371">
        <v>3437</v>
      </c>
      <c r="J43" s="371">
        <f t="shared" si="4"/>
        <v>1170</v>
      </c>
      <c r="K43" s="371">
        <v>161</v>
      </c>
      <c r="L43" s="371">
        <v>0</v>
      </c>
      <c r="M43" s="371">
        <v>1009</v>
      </c>
      <c r="O43" s="369"/>
      <c r="P43" s="369"/>
    </row>
    <row r="44" spans="1:16" x14ac:dyDescent="0.2">
      <c r="A44" s="372">
        <v>32</v>
      </c>
      <c r="B44" s="376" t="s">
        <v>58</v>
      </c>
      <c r="C44" s="377" t="s">
        <v>59</v>
      </c>
      <c r="D44" s="371">
        <f t="shared" si="2"/>
        <v>26144</v>
      </c>
      <c r="E44" s="371">
        <v>0</v>
      </c>
      <c r="F44" s="371">
        <f t="shared" si="3"/>
        <v>18110</v>
      </c>
      <c r="G44" s="371">
        <v>2155</v>
      </c>
      <c r="H44" s="371">
        <v>275</v>
      </c>
      <c r="I44" s="371">
        <v>15680</v>
      </c>
      <c r="J44" s="371">
        <f t="shared" si="4"/>
        <v>8034</v>
      </c>
      <c r="K44" s="371">
        <v>201</v>
      </c>
      <c r="L44" s="371">
        <v>81</v>
      </c>
      <c r="M44" s="371">
        <v>7752</v>
      </c>
      <c r="O44" s="369"/>
      <c r="P44" s="369"/>
    </row>
    <row r="45" spans="1:16" x14ac:dyDescent="0.2">
      <c r="A45" s="372">
        <v>33</v>
      </c>
      <c r="B45" s="375" t="s">
        <v>161</v>
      </c>
      <c r="C45" s="374" t="s">
        <v>162</v>
      </c>
      <c r="D45" s="371">
        <f t="shared" si="2"/>
        <v>8046</v>
      </c>
      <c r="E45" s="371">
        <v>0</v>
      </c>
      <c r="F45" s="371">
        <f t="shared" si="3"/>
        <v>4823</v>
      </c>
      <c r="G45" s="371">
        <v>717</v>
      </c>
      <c r="H45" s="371">
        <v>356</v>
      </c>
      <c r="I45" s="371">
        <v>3750</v>
      </c>
      <c r="J45" s="371">
        <f t="shared" si="4"/>
        <v>3223</v>
      </c>
      <c r="K45" s="371">
        <v>30</v>
      </c>
      <c r="L45" s="371">
        <v>0</v>
      </c>
      <c r="M45" s="371">
        <v>3193</v>
      </c>
      <c r="O45" s="369"/>
      <c r="P45" s="369"/>
    </row>
    <row r="46" spans="1:16" x14ac:dyDescent="0.2">
      <c r="A46" s="372">
        <v>34</v>
      </c>
      <c r="B46" s="373" t="s">
        <v>82</v>
      </c>
      <c r="C46" s="374" t="s">
        <v>83</v>
      </c>
      <c r="D46" s="371">
        <f t="shared" si="2"/>
        <v>24390</v>
      </c>
      <c r="E46" s="371">
        <v>0</v>
      </c>
      <c r="F46" s="371">
        <f t="shared" si="3"/>
        <v>15796</v>
      </c>
      <c r="G46" s="371">
        <v>2335</v>
      </c>
      <c r="H46" s="371">
        <v>0</v>
      </c>
      <c r="I46" s="371">
        <v>13461</v>
      </c>
      <c r="J46" s="371">
        <f t="shared" si="4"/>
        <v>8594</v>
      </c>
      <c r="K46" s="371">
        <v>520</v>
      </c>
      <c r="L46" s="371">
        <v>0</v>
      </c>
      <c r="M46" s="371">
        <v>8074</v>
      </c>
      <c r="O46" s="369"/>
      <c r="P46" s="369"/>
    </row>
    <row r="47" spans="1:16" x14ac:dyDescent="0.2">
      <c r="A47" s="372">
        <v>35</v>
      </c>
      <c r="B47" s="378" t="s">
        <v>163</v>
      </c>
      <c r="C47" s="379" t="s">
        <v>164</v>
      </c>
      <c r="D47" s="371">
        <f t="shared" si="2"/>
        <v>7521</v>
      </c>
      <c r="E47" s="371">
        <v>0</v>
      </c>
      <c r="F47" s="371">
        <f t="shared" si="3"/>
        <v>5758</v>
      </c>
      <c r="G47" s="371">
        <v>628</v>
      </c>
      <c r="H47" s="371">
        <v>360</v>
      </c>
      <c r="I47" s="371">
        <v>4770</v>
      </c>
      <c r="J47" s="371">
        <f t="shared" si="4"/>
        <v>1763</v>
      </c>
      <c r="K47" s="371">
        <v>151</v>
      </c>
      <c r="L47" s="371">
        <v>0</v>
      </c>
      <c r="M47" s="371">
        <v>1612</v>
      </c>
      <c r="O47" s="369"/>
      <c r="P47" s="369"/>
    </row>
    <row r="48" spans="1:16" x14ac:dyDescent="0.2">
      <c r="A48" s="372">
        <v>36</v>
      </c>
      <c r="B48" s="373" t="s">
        <v>165</v>
      </c>
      <c r="C48" s="374" t="s">
        <v>166</v>
      </c>
      <c r="D48" s="371">
        <f t="shared" si="2"/>
        <v>7748</v>
      </c>
      <c r="E48" s="371">
        <v>0</v>
      </c>
      <c r="F48" s="371">
        <f t="shared" si="3"/>
        <v>4060</v>
      </c>
      <c r="G48" s="371">
        <v>800</v>
      </c>
      <c r="H48" s="371">
        <v>0</v>
      </c>
      <c r="I48" s="371">
        <v>3260</v>
      </c>
      <c r="J48" s="371">
        <f t="shared" si="4"/>
        <v>3688</v>
      </c>
      <c r="K48" s="371">
        <v>292</v>
      </c>
      <c r="L48" s="371">
        <v>0</v>
      </c>
      <c r="M48" s="371">
        <v>3396</v>
      </c>
      <c r="O48" s="369"/>
      <c r="P48" s="369"/>
    </row>
    <row r="49" spans="1:16" x14ac:dyDescent="0.2">
      <c r="A49" s="372">
        <v>37</v>
      </c>
      <c r="B49" s="245" t="s">
        <v>86</v>
      </c>
      <c r="C49" s="243" t="s">
        <v>87</v>
      </c>
      <c r="D49" s="371">
        <f t="shared" si="2"/>
        <v>10785</v>
      </c>
      <c r="E49" s="371">
        <v>0</v>
      </c>
      <c r="F49" s="371">
        <f t="shared" si="3"/>
        <v>7137</v>
      </c>
      <c r="G49" s="371">
        <v>1204</v>
      </c>
      <c r="H49" s="371">
        <v>0</v>
      </c>
      <c r="I49" s="371">
        <v>5933</v>
      </c>
      <c r="J49" s="371">
        <f t="shared" si="4"/>
        <v>3648</v>
      </c>
      <c r="K49" s="371">
        <v>0</v>
      </c>
      <c r="L49" s="371">
        <v>0</v>
      </c>
      <c r="M49" s="371">
        <v>3648</v>
      </c>
      <c r="O49" s="369"/>
      <c r="P49" s="369"/>
    </row>
    <row r="50" spans="1:16" x14ac:dyDescent="0.2">
      <c r="A50" s="372">
        <v>38</v>
      </c>
      <c r="B50" s="376" t="s">
        <v>167</v>
      </c>
      <c r="C50" s="377" t="s">
        <v>168</v>
      </c>
      <c r="D50" s="371">
        <f t="shared" si="2"/>
        <v>3336</v>
      </c>
      <c r="E50" s="371">
        <v>0</v>
      </c>
      <c r="F50" s="371">
        <f t="shared" si="3"/>
        <v>2186</v>
      </c>
      <c r="G50" s="371">
        <v>488</v>
      </c>
      <c r="H50" s="371">
        <v>12</v>
      </c>
      <c r="I50" s="371">
        <v>1686</v>
      </c>
      <c r="J50" s="371">
        <f t="shared" si="4"/>
        <v>1150</v>
      </c>
      <c r="K50" s="371">
        <v>105</v>
      </c>
      <c r="L50" s="371">
        <v>0</v>
      </c>
      <c r="M50" s="371">
        <v>1045</v>
      </c>
      <c r="O50" s="369"/>
      <c r="P50" s="369"/>
    </row>
    <row r="51" spans="1:16" x14ac:dyDescent="0.2">
      <c r="A51" s="372">
        <v>39</v>
      </c>
      <c r="B51" s="375" t="s">
        <v>169</v>
      </c>
      <c r="C51" s="374" t="s">
        <v>170</v>
      </c>
      <c r="D51" s="371">
        <f t="shared" si="2"/>
        <v>0</v>
      </c>
      <c r="E51" s="371">
        <v>0</v>
      </c>
      <c r="F51" s="371">
        <f t="shared" si="3"/>
        <v>0</v>
      </c>
      <c r="G51" s="371">
        <v>0</v>
      </c>
      <c r="H51" s="371">
        <v>0</v>
      </c>
      <c r="I51" s="371">
        <v>0</v>
      </c>
      <c r="J51" s="371">
        <f t="shared" si="4"/>
        <v>0</v>
      </c>
      <c r="K51" s="371">
        <v>0</v>
      </c>
      <c r="L51" s="371">
        <v>0</v>
      </c>
      <c r="M51" s="371">
        <v>0</v>
      </c>
      <c r="O51" s="369"/>
      <c r="P51" s="369"/>
    </row>
    <row r="52" spans="1:16" x14ac:dyDescent="0.2">
      <c r="A52" s="372">
        <v>40</v>
      </c>
      <c r="B52" s="376" t="s">
        <v>171</v>
      </c>
      <c r="C52" s="377" t="s">
        <v>172</v>
      </c>
      <c r="D52" s="371">
        <f t="shared" si="2"/>
        <v>24149</v>
      </c>
      <c r="E52" s="371">
        <v>0</v>
      </c>
      <c r="F52" s="371">
        <f t="shared" si="3"/>
        <v>16400</v>
      </c>
      <c r="G52" s="371">
        <v>3000</v>
      </c>
      <c r="H52" s="371">
        <v>0</v>
      </c>
      <c r="I52" s="371">
        <v>13400</v>
      </c>
      <c r="J52" s="371">
        <f t="shared" si="4"/>
        <v>7749</v>
      </c>
      <c r="K52" s="371">
        <v>1020</v>
      </c>
      <c r="L52" s="371">
        <v>0</v>
      </c>
      <c r="M52" s="371">
        <v>6729</v>
      </c>
      <c r="O52" s="369"/>
      <c r="P52" s="369"/>
    </row>
    <row r="53" spans="1:16" x14ac:dyDescent="0.2">
      <c r="A53" s="372">
        <v>41</v>
      </c>
      <c r="B53" s="373" t="s">
        <v>78</v>
      </c>
      <c r="C53" s="374" t="s">
        <v>79</v>
      </c>
      <c r="D53" s="371">
        <f t="shared" si="2"/>
        <v>8612</v>
      </c>
      <c r="E53" s="371">
        <v>0</v>
      </c>
      <c r="F53" s="371">
        <f t="shared" si="3"/>
        <v>5831</v>
      </c>
      <c r="G53" s="371">
        <v>796</v>
      </c>
      <c r="H53" s="371">
        <v>211</v>
      </c>
      <c r="I53" s="371">
        <v>4824</v>
      </c>
      <c r="J53" s="371">
        <f t="shared" si="4"/>
        <v>2781</v>
      </c>
      <c r="K53" s="371">
        <v>0</v>
      </c>
      <c r="L53" s="371">
        <v>156</v>
      </c>
      <c r="M53" s="371">
        <v>2625</v>
      </c>
      <c r="O53" s="369"/>
      <c r="P53" s="369"/>
    </row>
    <row r="54" spans="1:16" x14ac:dyDescent="0.2">
      <c r="A54" s="372">
        <v>42</v>
      </c>
      <c r="B54" s="373" t="s">
        <v>173</v>
      </c>
      <c r="C54" s="374" t="s">
        <v>174</v>
      </c>
      <c r="D54" s="371">
        <f t="shared" si="2"/>
        <v>13741</v>
      </c>
      <c r="E54" s="371">
        <v>0</v>
      </c>
      <c r="F54" s="371">
        <f t="shared" si="3"/>
        <v>12376</v>
      </c>
      <c r="G54" s="371">
        <v>2676</v>
      </c>
      <c r="H54" s="371">
        <v>0</v>
      </c>
      <c r="I54" s="371">
        <v>9700</v>
      </c>
      <c r="J54" s="371">
        <f t="shared" si="4"/>
        <v>1365</v>
      </c>
      <c r="K54" s="371">
        <v>72</v>
      </c>
      <c r="L54" s="371">
        <v>0</v>
      </c>
      <c r="M54" s="371">
        <v>1293</v>
      </c>
      <c r="O54" s="369"/>
      <c r="P54" s="369"/>
    </row>
    <row r="55" spans="1:16" x14ac:dyDescent="0.2">
      <c r="A55" s="372">
        <v>43</v>
      </c>
      <c r="B55" s="376" t="s">
        <v>175</v>
      </c>
      <c r="C55" s="377" t="s">
        <v>176</v>
      </c>
      <c r="D55" s="371">
        <f t="shared" si="2"/>
        <v>4659</v>
      </c>
      <c r="E55" s="371">
        <v>0</v>
      </c>
      <c r="F55" s="371">
        <f t="shared" si="3"/>
        <v>3571</v>
      </c>
      <c r="G55" s="371">
        <v>830</v>
      </c>
      <c r="H55" s="371">
        <v>0</v>
      </c>
      <c r="I55" s="371">
        <v>2741</v>
      </c>
      <c r="J55" s="371">
        <f t="shared" si="4"/>
        <v>1088</v>
      </c>
      <c r="K55" s="371">
        <v>168</v>
      </c>
      <c r="L55" s="371">
        <v>50</v>
      </c>
      <c r="M55" s="371">
        <v>870</v>
      </c>
      <c r="O55" s="369"/>
      <c r="P55" s="369"/>
    </row>
    <row r="56" spans="1:16" x14ac:dyDescent="0.2">
      <c r="A56" s="372">
        <v>44</v>
      </c>
      <c r="B56" s="376" t="s">
        <v>42</v>
      </c>
      <c r="C56" s="377" t="s">
        <v>43</v>
      </c>
      <c r="D56" s="371">
        <f t="shared" si="2"/>
        <v>13413</v>
      </c>
      <c r="E56" s="371">
        <v>0</v>
      </c>
      <c r="F56" s="371">
        <f t="shared" si="3"/>
        <v>11350</v>
      </c>
      <c r="G56" s="371">
        <v>1436</v>
      </c>
      <c r="H56" s="371">
        <v>14</v>
      </c>
      <c r="I56" s="371">
        <v>9900</v>
      </c>
      <c r="J56" s="371">
        <f t="shared" si="4"/>
        <v>2063</v>
      </c>
      <c r="K56" s="371">
        <v>359</v>
      </c>
      <c r="L56" s="371">
        <v>0</v>
      </c>
      <c r="M56" s="371">
        <v>1704</v>
      </c>
      <c r="O56" s="369"/>
      <c r="P56" s="369"/>
    </row>
    <row r="57" spans="1:16" x14ac:dyDescent="0.2">
      <c r="A57" s="372">
        <v>45</v>
      </c>
      <c r="B57" s="375" t="s">
        <v>177</v>
      </c>
      <c r="C57" s="374" t="s">
        <v>178</v>
      </c>
      <c r="D57" s="371">
        <f t="shared" si="2"/>
        <v>9428</v>
      </c>
      <c r="E57" s="371">
        <v>0</v>
      </c>
      <c r="F57" s="371">
        <f t="shared" si="3"/>
        <v>5933</v>
      </c>
      <c r="G57" s="371">
        <v>1433</v>
      </c>
      <c r="H57" s="371">
        <v>0</v>
      </c>
      <c r="I57" s="371">
        <v>4500</v>
      </c>
      <c r="J57" s="371">
        <f t="shared" si="4"/>
        <v>3495</v>
      </c>
      <c r="K57" s="371">
        <v>1482</v>
      </c>
      <c r="L57" s="371">
        <v>0</v>
      </c>
      <c r="M57" s="371">
        <v>2013</v>
      </c>
      <c r="O57" s="369"/>
      <c r="P57" s="369"/>
    </row>
    <row r="58" spans="1:16" x14ac:dyDescent="0.2">
      <c r="A58" s="372">
        <v>46</v>
      </c>
      <c r="B58" s="376" t="s">
        <v>179</v>
      </c>
      <c r="C58" s="377" t="s">
        <v>180</v>
      </c>
      <c r="D58" s="371">
        <f t="shared" si="2"/>
        <v>5639</v>
      </c>
      <c r="E58" s="371">
        <v>0</v>
      </c>
      <c r="F58" s="371">
        <f t="shared" si="3"/>
        <v>5122</v>
      </c>
      <c r="G58" s="371">
        <v>306</v>
      </c>
      <c r="H58" s="371">
        <v>137</v>
      </c>
      <c r="I58" s="371">
        <v>4679</v>
      </c>
      <c r="J58" s="371">
        <f t="shared" si="4"/>
        <v>517</v>
      </c>
      <c r="K58" s="371">
        <v>58</v>
      </c>
      <c r="L58" s="371">
        <v>23</v>
      </c>
      <c r="M58" s="371">
        <v>436</v>
      </c>
      <c r="O58" s="369"/>
      <c r="P58" s="369"/>
    </row>
    <row r="59" spans="1:16" x14ac:dyDescent="0.2">
      <c r="A59" s="372">
        <v>47</v>
      </c>
      <c r="B59" s="375" t="s">
        <v>181</v>
      </c>
      <c r="C59" s="374" t="s">
        <v>182</v>
      </c>
      <c r="D59" s="371">
        <f t="shared" si="2"/>
        <v>12899</v>
      </c>
      <c r="E59" s="371">
        <v>0</v>
      </c>
      <c r="F59" s="371">
        <f t="shared" si="3"/>
        <v>10519</v>
      </c>
      <c r="G59" s="371">
        <v>1530</v>
      </c>
      <c r="H59" s="371">
        <v>0</v>
      </c>
      <c r="I59" s="371">
        <v>8989</v>
      </c>
      <c r="J59" s="371">
        <f t="shared" si="4"/>
        <v>2380</v>
      </c>
      <c r="K59" s="371">
        <v>192</v>
      </c>
      <c r="L59" s="371">
        <v>0</v>
      </c>
      <c r="M59" s="371">
        <v>2188</v>
      </c>
      <c r="O59" s="369"/>
      <c r="P59" s="369"/>
    </row>
    <row r="60" spans="1:16" x14ac:dyDescent="0.2">
      <c r="A60" s="372">
        <v>48</v>
      </c>
      <c r="B60" s="376" t="s">
        <v>183</v>
      </c>
      <c r="C60" s="377" t="s">
        <v>184</v>
      </c>
      <c r="D60" s="371">
        <f t="shared" si="2"/>
        <v>17084</v>
      </c>
      <c r="E60" s="371">
        <v>0</v>
      </c>
      <c r="F60" s="371">
        <f t="shared" si="3"/>
        <v>14370</v>
      </c>
      <c r="G60" s="371">
        <v>1230</v>
      </c>
      <c r="H60" s="371">
        <v>0</v>
      </c>
      <c r="I60" s="371">
        <v>13140</v>
      </c>
      <c r="J60" s="371">
        <f t="shared" si="4"/>
        <v>2714</v>
      </c>
      <c r="K60" s="371">
        <v>168</v>
      </c>
      <c r="L60" s="371">
        <v>0</v>
      </c>
      <c r="M60" s="371">
        <v>2546</v>
      </c>
      <c r="O60" s="369"/>
      <c r="P60" s="369"/>
    </row>
    <row r="61" spans="1:16" x14ac:dyDescent="0.2">
      <c r="A61" s="372">
        <v>49</v>
      </c>
      <c r="B61" s="376" t="s">
        <v>185</v>
      </c>
      <c r="C61" s="377" t="s">
        <v>186</v>
      </c>
      <c r="D61" s="371">
        <f t="shared" si="2"/>
        <v>32769</v>
      </c>
      <c r="E61" s="371">
        <v>0</v>
      </c>
      <c r="F61" s="371">
        <f t="shared" si="3"/>
        <v>23703</v>
      </c>
      <c r="G61" s="371">
        <v>7075</v>
      </c>
      <c r="H61" s="371">
        <v>100</v>
      </c>
      <c r="I61" s="371">
        <v>16528</v>
      </c>
      <c r="J61" s="371">
        <f t="shared" si="4"/>
        <v>9066</v>
      </c>
      <c r="K61" s="371">
        <v>679</v>
      </c>
      <c r="L61" s="371">
        <v>22</v>
      </c>
      <c r="M61" s="371">
        <v>8365</v>
      </c>
      <c r="O61" s="369"/>
      <c r="P61" s="369"/>
    </row>
    <row r="62" spans="1:16" x14ac:dyDescent="0.2">
      <c r="A62" s="372">
        <v>50</v>
      </c>
      <c r="B62" s="376" t="s">
        <v>187</v>
      </c>
      <c r="C62" s="377" t="s">
        <v>188</v>
      </c>
      <c r="D62" s="371">
        <f t="shared" si="2"/>
        <v>6093</v>
      </c>
      <c r="E62" s="371">
        <v>0</v>
      </c>
      <c r="F62" s="371">
        <f t="shared" si="3"/>
        <v>5320</v>
      </c>
      <c r="G62" s="371">
        <v>388</v>
      </c>
      <c r="H62" s="371">
        <v>72</v>
      </c>
      <c r="I62" s="371">
        <v>4860</v>
      </c>
      <c r="J62" s="371">
        <f t="shared" si="4"/>
        <v>773</v>
      </c>
      <c r="K62" s="371">
        <v>108</v>
      </c>
      <c r="L62" s="371">
        <v>90</v>
      </c>
      <c r="M62" s="371">
        <v>575</v>
      </c>
      <c r="O62" s="369"/>
      <c r="P62" s="369"/>
    </row>
    <row r="63" spans="1:16" x14ac:dyDescent="0.2">
      <c r="A63" s="372">
        <v>51</v>
      </c>
      <c r="B63" s="376" t="s">
        <v>189</v>
      </c>
      <c r="C63" s="377" t="s">
        <v>190</v>
      </c>
      <c r="D63" s="371">
        <f t="shared" si="2"/>
        <v>0</v>
      </c>
      <c r="E63" s="371">
        <v>0</v>
      </c>
      <c r="F63" s="371">
        <f t="shared" si="3"/>
        <v>0</v>
      </c>
      <c r="G63" s="371">
        <v>0</v>
      </c>
      <c r="H63" s="371">
        <v>0</v>
      </c>
      <c r="I63" s="371">
        <v>0</v>
      </c>
      <c r="J63" s="371">
        <f t="shared" si="4"/>
        <v>0</v>
      </c>
      <c r="K63" s="371">
        <v>0</v>
      </c>
      <c r="L63" s="371">
        <v>0</v>
      </c>
      <c r="M63" s="371">
        <v>0</v>
      </c>
      <c r="O63" s="369"/>
      <c r="P63" s="369"/>
    </row>
    <row r="64" spans="1:16" x14ac:dyDescent="0.2">
      <c r="A64" s="372">
        <v>52</v>
      </c>
      <c r="B64" s="242" t="s">
        <v>191</v>
      </c>
      <c r="C64" s="243" t="s">
        <v>192</v>
      </c>
      <c r="D64" s="371">
        <f t="shared" si="2"/>
        <v>0</v>
      </c>
      <c r="E64" s="371">
        <v>0</v>
      </c>
      <c r="F64" s="371">
        <f t="shared" si="3"/>
        <v>0</v>
      </c>
      <c r="G64" s="371">
        <v>0</v>
      </c>
      <c r="H64" s="371">
        <v>0</v>
      </c>
      <c r="I64" s="371">
        <v>0</v>
      </c>
      <c r="J64" s="371">
        <f t="shared" si="4"/>
        <v>0</v>
      </c>
      <c r="K64" s="371">
        <v>0</v>
      </c>
      <c r="L64" s="371">
        <v>0</v>
      </c>
      <c r="M64" s="371">
        <v>0</v>
      </c>
      <c r="O64" s="369"/>
      <c r="P64" s="369"/>
    </row>
    <row r="65" spans="1:16" x14ac:dyDescent="0.2">
      <c r="A65" s="372">
        <v>53</v>
      </c>
      <c r="B65" s="376" t="s">
        <v>22</v>
      </c>
      <c r="C65" s="377" t="s">
        <v>23</v>
      </c>
      <c r="D65" s="371">
        <f t="shared" si="2"/>
        <v>14936</v>
      </c>
      <c r="E65" s="371">
        <v>0</v>
      </c>
      <c r="F65" s="371">
        <f t="shared" si="3"/>
        <v>0</v>
      </c>
      <c r="G65" s="371">
        <v>0</v>
      </c>
      <c r="H65" s="371">
        <v>0</v>
      </c>
      <c r="I65" s="371">
        <v>0</v>
      </c>
      <c r="J65" s="371">
        <f t="shared" si="4"/>
        <v>14936</v>
      </c>
      <c r="K65" s="371">
        <v>2521</v>
      </c>
      <c r="L65" s="371">
        <v>0</v>
      </c>
      <c r="M65" s="371">
        <v>12415</v>
      </c>
      <c r="O65" s="369"/>
      <c r="P65" s="369"/>
    </row>
    <row r="66" spans="1:16" x14ac:dyDescent="0.2">
      <c r="A66" s="372">
        <v>54</v>
      </c>
      <c r="B66" s="375" t="s">
        <v>24</v>
      </c>
      <c r="C66" s="377" t="s">
        <v>466</v>
      </c>
      <c r="D66" s="371">
        <f t="shared" si="2"/>
        <v>14043</v>
      </c>
      <c r="E66" s="371">
        <v>0</v>
      </c>
      <c r="F66" s="371">
        <f t="shared" si="3"/>
        <v>0</v>
      </c>
      <c r="G66" s="371">
        <v>0</v>
      </c>
      <c r="H66" s="371">
        <v>0</v>
      </c>
      <c r="I66" s="371">
        <v>0</v>
      </c>
      <c r="J66" s="371">
        <f t="shared" si="4"/>
        <v>14043</v>
      </c>
      <c r="K66" s="371">
        <v>2483</v>
      </c>
      <c r="L66" s="371">
        <v>0</v>
      </c>
      <c r="M66" s="371">
        <v>11560</v>
      </c>
      <c r="O66" s="369"/>
      <c r="P66" s="369"/>
    </row>
    <row r="67" spans="1:16" x14ac:dyDescent="0.2">
      <c r="A67" s="372">
        <v>55</v>
      </c>
      <c r="B67" s="245" t="s">
        <v>193</v>
      </c>
      <c r="C67" s="243" t="s">
        <v>194</v>
      </c>
      <c r="D67" s="371">
        <f t="shared" si="2"/>
        <v>20800</v>
      </c>
      <c r="E67" s="371">
        <v>0</v>
      </c>
      <c r="F67" s="371">
        <f t="shared" si="3"/>
        <v>0</v>
      </c>
      <c r="G67" s="371">
        <v>0</v>
      </c>
      <c r="H67" s="371">
        <v>0</v>
      </c>
      <c r="I67" s="371">
        <v>0</v>
      </c>
      <c r="J67" s="371">
        <f t="shared" si="4"/>
        <v>20800</v>
      </c>
      <c r="K67" s="371">
        <v>2300</v>
      </c>
      <c r="L67" s="371">
        <v>0</v>
      </c>
      <c r="M67" s="371">
        <v>18500</v>
      </c>
      <c r="O67" s="369"/>
      <c r="P67" s="369"/>
    </row>
    <row r="68" spans="1:16" x14ac:dyDescent="0.2">
      <c r="A68" s="372">
        <v>56</v>
      </c>
      <c r="B68" s="375" t="s">
        <v>26</v>
      </c>
      <c r="C68" s="377" t="s">
        <v>467</v>
      </c>
      <c r="D68" s="371">
        <f t="shared" si="2"/>
        <v>25012</v>
      </c>
      <c r="E68" s="371">
        <v>0</v>
      </c>
      <c r="F68" s="371">
        <f t="shared" si="3"/>
        <v>0</v>
      </c>
      <c r="G68" s="371">
        <v>0</v>
      </c>
      <c r="H68" s="371">
        <v>0</v>
      </c>
      <c r="I68" s="371">
        <v>0</v>
      </c>
      <c r="J68" s="371">
        <f t="shared" si="4"/>
        <v>25012</v>
      </c>
      <c r="K68" s="371">
        <v>1312</v>
      </c>
      <c r="L68" s="371">
        <v>0</v>
      </c>
      <c r="M68" s="371">
        <v>23700</v>
      </c>
      <c r="O68" s="369"/>
      <c r="P68" s="369"/>
    </row>
    <row r="69" spans="1:16" ht="18" customHeight="1" x14ac:dyDescent="0.2">
      <c r="A69" s="372">
        <v>57</v>
      </c>
      <c r="B69" s="376" t="s">
        <v>28</v>
      </c>
      <c r="C69" s="377" t="s">
        <v>195</v>
      </c>
      <c r="D69" s="371">
        <f t="shared" si="2"/>
        <v>18957</v>
      </c>
      <c r="E69" s="371">
        <v>0</v>
      </c>
      <c r="F69" s="371">
        <f t="shared" si="3"/>
        <v>0</v>
      </c>
      <c r="G69" s="371">
        <v>0</v>
      </c>
      <c r="H69" s="371">
        <v>0</v>
      </c>
      <c r="I69" s="371">
        <v>0</v>
      </c>
      <c r="J69" s="371">
        <f t="shared" si="4"/>
        <v>18957</v>
      </c>
      <c r="K69" s="371">
        <v>5382</v>
      </c>
      <c r="L69" s="371">
        <v>0</v>
      </c>
      <c r="M69" s="371">
        <v>13575</v>
      </c>
      <c r="O69" s="369"/>
      <c r="P69" s="369"/>
    </row>
    <row r="70" spans="1:16" ht="24" x14ac:dyDescent="0.2">
      <c r="A70" s="372">
        <v>58</v>
      </c>
      <c r="B70" s="373" t="s">
        <v>196</v>
      </c>
      <c r="C70" s="377" t="s">
        <v>468</v>
      </c>
      <c r="D70" s="371">
        <f t="shared" si="2"/>
        <v>0</v>
      </c>
      <c r="E70" s="371">
        <v>0</v>
      </c>
      <c r="F70" s="371">
        <f t="shared" si="3"/>
        <v>0</v>
      </c>
      <c r="G70" s="371">
        <v>0</v>
      </c>
      <c r="H70" s="371">
        <v>0</v>
      </c>
      <c r="I70" s="371">
        <v>0</v>
      </c>
      <c r="J70" s="371">
        <f t="shared" si="4"/>
        <v>0</v>
      </c>
      <c r="K70" s="371">
        <v>0</v>
      </c>
      <c r="L70" s="371">
        <v>0</v>
      </c>
      <c r="M70" s="371">
        <v>0</v>
      </c>
      <c r="O70" s="369"/>
      <c r="P70" s="369"/>
    </row>
    <row r="71" spans="1:16" ht="24" x14ac:dyDescent="0.2">
      <c r="A71" s="372">
        <v>59</v>
      </c>
      <c r="B71" s="373" t="s">
        <v>198</v>
      </c>
      <c r="C71" s="377" t="s">
        <v>469</v>
      </c>
      <c r="D71" s="371">
        <f t="shared" si="2"/>
        <v>0</v>
      </c>
      <c r="E71" s="371">
        <v>0</v>
      </c>
      <c r="F71" s="371">
        <f t="shared" si="3"/>
        <v>0</v>
      </c>
      <c r="G71" s="371">
        <v>0</v>
      </c>
      <c r="H71" s="371">
        <v>0</v>
      </c>
      <c r="I71" s="371">
        <v>0</v>
      </c>
      <c r="J71" s="371">
        <f t="shared" si="4"/>
        <v>0</v>
      </c>
      <c r="K71" s="371">
        <v>0</v>
      </c>
      <c r="L71" s="371">
        <v>0</v>
      </c>
      <c r="M71" s="371">
        <v>0</v>
      </c>
      <c r="O71" s="369"/>
      <c r="P71" s="369"/>
    </row>
    <row r="72" spans="1:16" x14ac:dyDescent="0.2">
      <c r="A72" s="372">
        <v>60</v>
      </c>
      <c r="B72" s="375" t="s">
        <v>62</v>
      </c>
      <c r="C72" s="377" t="s">
        <v>470</v>
      </c>
      <c r="D72" s="371">
        <f t="shared" si="2"/>
        <v>15402</v>
      </c>
      <c r="E72" s="371">
        <v>0</v>
      </c>
      <c r="F72" s="371">
        <f t="shared" si="3"/>
        <v>15402</v>
      </c>
      <c r="G72" s="371">
        <v>5402</v>
      </c>
      <c r="H72" s="371">
        <v>0</v>
      </c>
      <c r="I72" s="371">
        <v>10000</v>
      </c>
      <c r="J72" s="371">
        <f t="shared" si="4"/>
        <v>0</v>
      </c>
      <c r="K72" s="371">
        <v>0</v>
      </c>
      <c r="L72" s="371">
        <v>0</v>
      </c>
      <c r="M72" s="371">
        <v>0</v>
      </c>
      <c r="O72" s="369"/>
      <c r="P72" s="369"/>
    </row>
    <row r="73" spans="1:16" x14ac:dyDescent="0.2">
      <c r="A73" s="372">
        <v>61</v>
      </c>
      <c r="B73" s="375" t="s">
        <v>64</v>
      </c>
      <c r="C73" s="374" t="s">
        <v>201</v>
      </c>
      <c r="D73" s="371">
        <f t="shared" si="2"/>
        <v>20415</v>
      </c>
      <c r="E73" s="371">
        <v>0</v>
      </c>
      <c r="F73" s="371">
        <f t="shared" si="3"/>
        <v>20415</v>
      </c>
      <c r="G73" s="371">
        <v>6100</v>
      </c>
      <c r="H73" s="371">
        <v>0</v>
      </c>
      <c r="I73" s="371">
        <v>14315</v>
      </c>
      <c r="J73" s="371">
        <f t="shared" si="4"/>
        <v>0</v>
      </c>
      <c r="K73" s="371">
        <v>0</v>
      </c>
      <c r="L73" s="371">
        <v>0</v>
      </c>
      <c r="M73" s="371">
        <v>0</v>
      </c>
      <c r="O73" s="369"/>
      <c r="P73" s="369"/>
    </row>
    <row r="74" spans="1:16" x14ac:dyDescent="0.2">
      <c r="A74" s="372">
        <v>62</v>
      </c>
      <c r="B74" s="375" t="s">
        <v>66</v>
      </c>
      <c r="C74" s="377" t="s">
        <v>471</v>
      </c>
      <c r="D74" s="371">
        <f t="shared" si="2"/>
        <v>60904</v>
      </c>
      <c r="E74" s="371">
        <v>0</v>
      </c>
      <c r="F74" s="371">
        <f t="shared" si="3"/>
        <v>60904</v>
      </c>
      <c r="G74" s="371">
        <v>9311</v>
      </c>
      <c r="H74" s="371">
        <v>0</v>
      </c>
      <c r="I74" s="371">
        <v>51593</v>
      </c>
      <c r="J74" s="371">
        <f t="shared" si="4"/>
        <v>0</v>
      </c>
      <c r="K74" s="371">
        <v>0</v>
      </c>
      <c r="L74" s="371">
        <v>0</v>
      </c>
      <c r="M74" s="371">
        <v>0</v>
      </c>
      <c r="O74" s="369"/>
      <c r="P74" s="369"/>
    </row>
    <row r="75" spans="1:16" ht="16.5" customHeight="1" x14ac:dyDescent="0.2">
      <c r="A75" s="372">
        <v>63</v>
      </c>
      <c r="B75" s="375" t="s">
        <v>203</v>
      </c>
      <c r="C75" s="377" t="s">
        <v>472</v>
      </c>
      <c r="D75" s="371">
        <f t="shared" si="2"/>
        <v>7</v>
      </c>
      <c r="E75" s="371">
        <v>0</v>
      </c>
      <c r="F75" s="371">
        <f t="shared" si="3"/>
        <v>7</v>
      </c>
      <c r="G75" s="371">
        <v>0</v>
      </c>
      <c r="H75" s="371">
        <v>7</v>
      </c>
      <c r="I75" s="371">
        <v>0</v>
      </c>
      <c r="J75" s="371">
        <f t="shared" si="4"/>
        <v>0</v>
      </c>
      <c r="K75" s="371">
        <v>0</v>
      </c>
      <c r="L75" s="371">
        <v>0</v>
      </c>
      <c r="M75" s="371">
        <v>0</v>
      </c>
      <c r="O75" s="369"/>
      <c r="P75" s="369"/>
    </row>
    <row r="76" spans="1:16" ht="16.5" customHeight="1" x14ac:dyDescent="0.2">
      <c r="A76" s="372">
        <v>64</v>
      </c>
      <c r="B76" s="373" t="s">
        <v>205</v>
      </c>
      <c r="C76" s="377" t="s">
        <v>473</v>
      </c>
      <c r="D76" s="371">
        <f t="shared" ref="D76:D136" si="5">E76+F76+J76</f>
        <v>0</v>
      </c>
      <c r="E76" s="371">
        <v>0</v>
      </c>
      <c r="F76" s="371">
        <f t="shared" ref="F76:F136" si="6">G76+H76+I76</f>
        <v>0</v>
      </c>
      <c r="G76" s="371">
        <v>0</v>
      </c>
      <c r="H76" s="371">
        <v>0</v>
      </c>
      <c r="I76" s="371">
        <v>0</v>
      </c>
      <c r="J76" s="371">
        <f t="shared" ref="J76:J136" si="7">K76+L76+M76</f>
        <v>0</v>
      </c>
      <c r="K76" s="371">
        <v>0</v>
      </c>
      <c r="L76" s="371">
        <v>0</v>
      </c>
      <c r="M76" s="371">
        <v>0</v>
      </c>
      <c r="O76" s="369"/>
      <c r="P76" s="369"/>
    </row>
    <row r="77" spans="1:16" ht="16.5" customHeight="1" x14ac:dyDescent="0.2">
      <c r="A77" s="372">
        <v>65</v>
      </c>
      <c r="B77" s="375" t="s">
        <v>207</v>
      </c>
      <c r="C77" s="377" t="s">
        <v>474</v>
      </c>
      <c r="D77" s="371">
        <f t="shared" si="5"/>
        <v>13</v>
      </c>
      <c r="E77" s="371">
        <v>0</v>
      </c>
      <c r="F77" s="371">
        <f t="shared" si="6"/>
        <v>13</v>
      </c>
      <c r="G77" s="371">
        <v>0</v>
      </c>
      <c r="H77" s="371">
        <v>13</v>
      </c>
      <c r="I77" s="371">
        <v>0</v>
      </c>
      <c r="J77" s="371">
        <f t="shared" si="7"/>
        <v>0</v>
      </c>
      <c r="K77" s="371">
        <v>0</v>
      </c>
      <c r="L77" s="371">
        <v>0</v>
      </c>
      <c r="M77" s="371">
        <v>0</v>
      </c>
      <c r="O77" s="369"/>
      <c r="P77" s="369"/>
    </row>
    <row r="78" spans="1:16" ht="16.5" customHeight="1" x14ac:dyDescent="0.2">
      <c r="A78" s="372">
        <v>66</v>
      </c>
      <c r="B78" s="375" t="s">
        <v>209</v>
      </c>
      <c r="C78" s="377" t="s">
        <v>475</v>
      </c>
      <c r="D78" s="371">
        <f t="shared" si="5"/>
        <v>571</v>
      </c>
      <c r="E78" s="371">
        <v>0</v>
      </c>
      <c r="F78" s="371">
        <f t="shared" si="6"/>
        <v>571</v>
      </c>
      <c r="G78" s="371">
        <v>0</v>
      </c>
      <c r="H78" s="371">
        <v>571</v>
      </c>
      <c r="I78" s="371">
        <v>0</v>
      </c>
      <c r="J78" s="371">
        <f t="shared" si="7"/>
        <v>0</v>
      </c>
      <c r="K78" s="371">
        <v>0</v>
      </c>
      <c r="L78" s="371">
        <v>0</v>
      </c>
      <c r="M78" s="371">
        <v>0</v>
      </c>
      <c r="O78" s="369"/>
      <c r="P78" s="369"/>
    </row>
    <row r="79" spans="1:16" ht="16.5" customHeight="1" x14ac:dyDescent="0.2">
      <c r="A79" s="372">
        <v>67</v>
      </c>
      <c r="B79" s="373" t="s">
        <v>211</v>
      </c>
      <c r="C79" s="377" t="s">
        <v>476</v>
      </c>
      <c r="D79" s="371">
        <f t="shared" si="5"/>
        <v>0</v>
      </c>
      <c r="E79" s="371">
        <v>0</v>
      </c>
      <c r="F79" s="371">
        <f t="shared" si="6"/>
        <v>0</v>
      </c>
      <c r="G79" s="371">
        <v>0</v>
      </c>
      <c r="H79" s="371">
        <v>0</v>
      </c>
      <c r="I79" s="371">
        <v>0</v>
      </c>
      <c r="J79" s="371">
        <f t="shared" si="7"/>
        <v>0</v>
      </c>
      <c r="K79" s="371">
        <v>0</v>
      </c>
      <c r="L79" s="371">
        <v>0</v>
      </c>
      <c r="M79" s="371">
        <v>0</v>
      </c>
      <c r="O79" s="369"/>
      <c r="P79" s="369"/>
    </row>
    <row r="80" spans="1:16" ht="16.5" customHeight="1" x14ac:dyDescent="0.2">
      <c r="A80" s="372">
        <v>68</v>
      </c>
      <c r="B80" s="373" t="s">
        <v>213</v>
      </c>
      <c r="C80" s="377" t="s">
        <v>477</v>
      </c>
      <c r="D80" s="371">
        <f t="shared" si="5"/>
        <v>6</v>
      </c>
      <c r="E80" s="371">
        <v>0</v>
      </c>
      <c r="F80" s="371">
        <f t="shared" si="6"/>
        <v>6</v>
      </c>
      <c r="G80" s="371">
        <v>0</v>
      </c>
      <c r="H80" s="371">
        <v>6</v>
      </c>
      <c r="I80" s="371">
        <v>0</v>
      </c>
      <c r="J80" s="371">
        <f t="shared" si="7"/>
        <v>0</v>
      </c>
      <c r="K80" s="371">
        <v>0</v>
      </c>
      <c r="L80" s="371">
        <v>0</v>
      </c>
      <c r="M80" s="371">
        <v>0</v>
      </c>
      <c r="O80" s="369"/>
      <c r="P80" s="369"/>
    </row>
    <row r="81" spans="1:16" ht="16.5" customHeight="1" x14ac:dyDescent="0.2">
      <c r="A81" s="372">
        <v>69</v>
      </c>
      <c r="B81" s="373" t="s">
        <v>215</v>
      </c>
      <c r="C81" s="377" t="s">
        <v>478</v>
      </c>
      <c r="D81" s="371">
        <f t="shared" si="5"/>
        <v>0</v>
      </c>
      <c r="E81" s="371">
        <v>0</v>
      </c>
      <c r="F81" s="371">
        <f t="shared" si="6"/>
        <v>0</v>
      </c>
      <c r="G81" s="371">
        <v>0</v>
      </c>
      <c r="H81" s="371">
        <v>0</v>
      </c>
      <c r="I81" s="371">
        <v>0</v>
      </c>
      <c r="J81" s="371">
        <f t="shared" si="7"/>
        <v>0</v>
      </c>
      <c r="K81" s="371">
        <v>0</v>
      </c>
      <c r="L81" s="371">
        <v>0</v>
      </c>
      <c r="M81" s="371">
        <v>0</v>
      </c>
      <c r="O81" s="369"/>
      <c r="P81" s="369"/>
    </row>
    <row r="82" spans="1:16" x14ac:dyDescent="0.2">
      <c r="A82" s="372">
        <v>70</v>
      </c>
      <c r="B82" s="376" t="s">
        <v>217</v>
      </c>
      <c r="C82" s="377" t="s">
        <v>218</v>
      </c>
      <c r="D82" s="371">
        <f t="shared" si="5"/>
        <v>27680</v>
      </c>
      <c r="E82" s="371">
        <v>0</v>
      </c>
      <c r="F82" s="371">
        <f t="shared" si="6"/>
        <v>19376</v>
      </c>
      <c r="G82" s="371">
        <v>3893</v>
      </c>
      <c r="H82" s="371">
        <v>0</v>
      </c>
      <c r="I82" s="371">
        <v>15483</v>
      </c>
      <c r="J82" s="371">
        <f t="shared" si="7"/>
        <v>8304</v>
      </c>
      <c r="K82" s="371">
        <v>90</v>
      </c>
      <c r="L82" s="371">
        <v>209</v>
      </c>
      <c r="M82" s="371">
        <v>8005</v>
      </c>
      <c r="O82" s="369"/>
      <c r="P82" s="369"/>
    </row>
    <row r="83" spans="1:16" x14ac:dyDescent="0.2">
      <c r="A83" s="372">
        <v>71</v>
      </c>
      <c r="B83" s="373" t="s">
        <v>50</v>
      </c>
      <c r="C83" s="377" t="s">
        <v>479</v>
      </c>
      <c r="D83" s="371">
        <f t="shared" si="5"/>
        <v>38580</v>
      </c>
      <c r="E83" s="371">
        <v>0</v>
      </c>
      <c r="F83" s="371">
        <f t="shared" si="6"/>
        <v>38080</v>
      </c>
      <c r="G83" s="371">
        <v>9780</v>
      </c>
      <c r="H83" s="371">
        <v>0</v>
      </c>
      <c r="I83" s="371">
        <v>28300</v>
      </c>
      <c r="J83" s="371">
        <f t="shared" si="7"/>
        <v>500</v>
      </c>
      <c r="K83" s="371">
        <v>50</v>
      </c>
      <c r="L83" s="371">
        <v>0</v>
      </c>
      <c r="M83" s="371">
        <v>450</v>
      </c>
      <c r="O83" s="369"/>
      <c r="P83" s="369"/>
    </row>
    <row r="84" spans="1:16" x14ac:dyDescent="0.2">
      <c r="A84" s="372">
        <v>72</v>
      </c>
      <c r="B84" s="376" t="s">
        <v>52</v>
      </c>
      <c r="C84" s="377" t="s">
        <v>220</v>
      </c>
      <c r="D84" s="371">
        <f t="shared" si="5"/>
        <v>25300</v>
      </c>
      <c r="E84" s="371">
        <v>0</v>
      </c>
      <c r="F84" s="371">
        <f t="shared" si="6"/>
        <v>25300</v>
      </c>
      <c r="G84" s="371">
        <v>4170</v>
      </c>
      <c r="H84" s="371">
        <v>210</v>
      </c>
      <c r="I84" s="371">
        <v>20920</v>
      </c>
      <c r="J84" s="371">
        <f t="shared" si="7"/>
        <v>0</v>
      </c>
      <c r="K84" s="371">
        <v>0</v>
      </c>
      <c r="L84" s="371">
        <v>0</v>
      </c>
      <c r="M84" s="371">
        <v>0</v>
      </c>
      <c r="O84" s="369"/>
      <c r="P84" s="369"/>
    </row>
    <row r="85" spans="1:16" x14ac:dyDescent="0.2">
      <c r="A85" s="372">
        <v>73</v>
      </c>
      <c r="B85" s="245" t="s">
        <v>44</v>
      </c>
      <c r="C85" s="243" t="s">
        <v>221</v>
      </c>
      <c r="D85" s="371">
        <f t="shared" si="5"/>
        <v>6681</v>
      </c>
      <c r="E85" s="371">
        <v>0</v>
      </c>
      <c r="F85" s="371">
        <f t="shared" si="6"/>
        <v>6681</v>
      </c>
      <c r="G85" s="371">
        <v>1974</v>
      </c>
      <c r="H85" s="371">
        <v>255</v>
      </c>
      <c r="I85" s="371">
        <v>4452</v>
      </c>
      <c r="J85" s="371">
        <f t="shared" si="7"/>
        <v>0</v>
      </c>
      <c r="K85" s="371">
        <v>0</v>
      </c>
      <c r="L85" s="371">
        <v>0</v>
      </c>
      <c r="M85" s="371">
        <v>0</v>
      </c>
      <c r="O85" s="369"/>
      <c r="P85" s="369"/>
    </row>
    <row r="86" spans="1:16" x14ac:dyDescent="0.2">
      <c r="A86" s="372">
        <v>74</v>
      </c>
      <c r="B86" s="373" t="s">
        <v>54</v>
      </c>
      <c r="C86" s="377" t="s">
        <v>222</v>
      </c>
      <c r="D86" s="371">
        <f t="shared" si="5"/>
        <v>46969</v>
      </c>
      <c r="E86" s="371">
        <v>0</v>
      </c>
      <c r="F86" s="371">
        <f t="shared" si="6"/>
        <v>46969</v>
      </c>
      <c r="G86" s="371">
        <v>21375</v>
      </c>
      <c r="H86" s="371">
        <v>8</v>
      </c>
      <c r="I86" s="371">
        <v>25586</v>
      </c>
      <c r="J86" s="371">
        <f t="shared" si="7"/>
        <v>0</v>
      </c>
      <c r="K86" s="371">
        <v>0</v>
      </c>
      <c r="L86" s="371">
        <v>0</v>
      </c>
      <c r="M86" s="371">
        <v>0</v>
      </c>
      <c r="O86" s="369"/>
      <c r="P86" s="369"/>
    </row>
    <row r="87" spans="1:16" x14ac:dyDescent="0.2">
      <c r="A87" s="372">
        <v>75</v>
      </c>
      <c r="B87" s="245" t="s">
        <v>36</v>
      </c>
      <c r="C87" s="243" t="s">
        <v>37</v>
      </c>
      <c r="D87" s="371">
        <f t="shared" si="5"/>
        <v>5478</v>
      </c>
      <c r="E87" s="371">
        <v>0</v>
      </c>
      <c r="F87" s="371">
        <f t="shared" si="6"/>
        <v>0</v>
      </c>
      <c r="G87" s="371">
        <v>0</v>
      </c>
      <c r="H87" s="371">
        <v>0</v>
      </c>
      <c r="I87" s="371">
        <v>0</v>
      </c>
      <c r="J87" s="371">
        <f t="shared" si="7"/>
        <v>5478</v>
      </c>
      <c r="K87" s="371">
        <v>1050</v>
      </c>
      <c r="L87" s="371">
        <v>0</v>
      </c>
      <c r="M87" s="371">
        <v>4428</v>
      </c>
      <c r="O87" s="369"/>
      <c r="P87" s="369"/>
    </row>
    <row r="88" spans="1:16" x14ac:dyDescent="0.2">
      <c r="A88" s="372">
        <v>76</v>
      </c>
      <c r="B88" s="373" t="s">
        <v>48</v>
      </c>
      <c r="C88" s="377" t="s">
        <v>480</v>
      </c>
      <c r="D88" s="371">
        <f t="shared" si="5"/>
        <v>42357</v>
      </c>
      <c r="E88" s="371">
        <v>0</v>
      </c>
      <c r="F88" s="371">
        <f t="shared" si="6"/>
        <v>42357</v>
      </c>
      <c r="G88" s="371">
        <v>13740</v>
      </c>
      <c r="H88" s="371">
        <v>2000</v>
      </c>
      <c r="I88" s="371">
        <v>26617</v>
      </c>
      <c r="J88" s="371">
        <f t="shared" si="7"/>
        <v>0</v>
      </c>
      <c r="K88" s="371">
        <v>0</v>
      </c>
      <c r="L88" s="371">
        <v>0</v>
      </c>
      <c r="M88" s="371">
        <v>0</v>
      </c>
      <c r="O88" s="369"/>
      <c r="P88" s="369"/>
    </row>
    <row r="89" spans="1:16" x14ac:dyDescent="0.2">
      <c r="A89" s="372">
        <v>77</v>
      </c>
      <c r="B89" s="245" t="s">
        <v>224</v>
      </c>
      <c r="C89" s="243" t="s">
        <v>225</v>
      </c>
      <c r="D89" s="371">
        <f t="shared" si="5"/>
        <v>300</v>
      </c>
      <c r="E89" s="371">
        <v>300</v>
      </c>
      <c r="F89" s="371">
        <f t="shared" si="6"/>
        <v>0</v>
      </c>
      <c r="G89" s="371">
        <v>0</v>
      </c>
      <c r="H89" s="371">
        <v>0</v>
      </c>
      <c r="I89" s="371">
        <v>0</v>
      </c>
      <c r="J89" s="371">
        <f t="shared" si="7"/>
        <v>0</v>
      </c>
      <c r="K89" s="371">
        <v>0</v>
      </c>
      <c r="L89" s="371">
        <v>0</v>
      </c>
      <c r="M89" s="371">
        <v>0</v>
      </c>
      <c r="O89" s="369"/>
      <c r="P89" s="369"/>
    </row>
    <row r="90" spans="1:16" x14ac:dyDescent="0.2">
      <c r="A90" s="372">
        <v>78</v>
      </c>
      <c r="B90" s="375" t="s">
        <v>226</v>
      </c>
      <c r="C90" s="377" t="s">
        <v>481</v>
      </c>
      <c r="D90" s="371">
        <f t="shared" si="5"/>
        <v>0</v>
      </c>
      <c r="E90" s="371">
        <v>0</v>
      </c>
      <c r="F90" s="371">
        <f t="shared" si="6"/>
        <v>0</v>
      </c>
      <c r="G90" s="371">
        <v>0</v>
      </c>
      <c r="H90" s="371">
        <v>0</v>
      </c>
      <c r="I90" s="371">
        <v>0</v>
      </c>
      <c r="J90" s="371">
        <f t="shared" si="7"/>
        <v>0</v>
      </c>
      <c r="K90" s="371">
        <v>0</v>
      </c>
      <c r="L90" s="371">
        <v>0</v>
      </c>
      <c r="M90" s="371">
        <v>0</v>
      </c>
      <c r="O90" s="369"/>
      <c r="P90" s="369"/>
    </row>
    <row r="91" spans="1:16" ht="24" x14ac:dyDescent="0.2">
      <c r="A91" s="1014">
        <v>79</v>
      </c>
      <c r="B91" s="1017" t="s">
        <v>228</v>
      </c>
      <c r="C91" s="380" t="s">
        <v>229</v>
      </c>
      <c r="D91" s="371">
        <f t="shared" si="5"/>
        <v>163</v>
      </c>
      <c r="E91" s="371">
        <v>0</v>
      </c>
      <c r="F91" s="371">
        <f t="shared" si="6"/>
        <v>163</v>
      </c>
      <c r="G91" s="371">
        <v>40</v>
      </c>
      <c r="H91" s="371">
        <v>0</v>
      </c>
      <c r="I91" s="371">
        <v>123</v>
      </c>
      <c r="J91" s="371">
        <f t="shared" si="7"/>
        <v>0</v>
      </c>
      <c r="K91" s="371">
        <v>0</v>
      </c>
      <c r="L91" s="371">
        <v>0</v>
      </c>
      <c r="M91" s="371">
        <v>0</v>
      </c>
      <c r="O91" s="369"/>
      <c r="P91" s="369"/>
    </row>
    <row r="92" spans="1:16" ht="36" x14ac:dyDescent="0.2">
      <c r="A92" s="1015"/>
      <c r="B92" s="1018"/>
      <c r="C92" s="243" t="s">
        <v>230</v>
      </c>
      <c r="D92" s="371">
        <f t="shared" si="5"/>
        <v>163</v>
      </c>
      <c r="E92" s="371">
        <v>0</v>
      </c>
      <c r="F92" s="371">
        <f t="shared" si="6"/>
        <v>163</v>
      </c>
      <c r="G92" s="371">
        <v>40</v>
      </c>
      <c r="H92" s="371">
        <v>0</v>
      </c>
      <c r="I92" s="371">
        <v>123</v>
      </c>
      <c r="J92" s="371">
        <f t="shared" si="7"/>
        <v>0</v>
      </c>
      <c r="K92" s="371">
        <v>0</v>
      </c>
      <c r="L92" s="371">
        <v>0</v>
      </c>
      <c r="M92" s="371">
        <v>0</v>
      </c>
      <c r="O92" s="369"/>
      <c r="P92" s="369"/>
    </row>
    <row r="93" spans="1:16" ht="24" x14ac:dyDescent="0.2">
      <c r="A93" s="1015"/>
      <c r="B93" s="1018"/>
      <c r="C93" s="377" t="s">
        <v>231</v>
      </c>
      <c r="D93" s="371">
        <f t="shared" si="5"/>
        <v>0</v>
      </c>
      <c r="E93" s="371">
        <v>0</v>
      </c>
      <c r="F93" s="371">
        <f t="shared" si="6"/>
        <v>0</v>
      </c>
      <c r="G93" s="371">
        <v>0</v>
      </c>
      <c r="H93" s="371">
        <v>0</v>
      </c>
      <c r="I93" s="371">
        <v>0</v>
      </c>
      <c r="J93" s="371">
        <f t="shared" si="7"/>
        <v>0</v>
      </c>
      <c r="K93" s="371">
        <v>0</v>
      </c>
      <c r="L93" s="371">
        <v>0</v>
      </c>
      <c r="M93" s="371">
        <v>0</v>
      </c>
      <c r="O93" s="369"/>
      <c r="P93" s="369"/>
    </row>
    <row r="94" spans="1:16" ht="36" x14ac:dyDescent="0.2">
      <c r="A94" s="1016"/>
      <c r="B94" s="1019"/>
      <c r="C94" s="19" t="s">
        <v>232</v>
      </c>
      <c r="D94" s="371">
        <f t="shared" si="5"/>
        <v>0</v>
      </c>
      <c r="E94" s="371">
        <v>0</v>
      </c>
      <c r="F94" s="371">
        <f t="shared" si="6"/>
        <v>0</v>
      </c>
      <c r="G94" s="371">
        <v>0</v>
      </c>
      <c r="H94" s="371">
        <v>0</v>
      </c>
      <c r="I94" s="371">
        <v>0</v>
      </c>
      <c r="J94" s="371">
        <f t="shared" si="7"/>
        <v>0</v>
      </c>
      <c r="K94" s="371">
        <v>0</v>
      </c>
      <c r="L94" s="371">
        <v>0</v>
      </c>
      <c r="M94" s="371">
        <v>0</v>
      </c>
      <c r="O94" s="369"/>
      <c r="P94" s="369"/>
    </row>
    <row r="95" spans="1:16" ht="24" x14ac:dyDescent="0.2">
      <c r="A95" s="372">
        <v>80</v>
      </c>
      <c r="B95" s="375" t="s">
        <v>233</v>
      </c>
      <c r="C95" s="374" t="s">
        <v>234</v>
      </c>
      <c r="D95" s="371">
        <f t="shared" si="5"/>
        <v>0</v>
      </c>
      <c r="E95" s="371">
        <v>0</v>
      </c>
      <c r="F95" s="371">
        <f t="shared" si="6"/>
        <v>0</v>
      </c>
      <c r="G95" s="371">
        <v>0</v>
      </c>
      <c r="H95" s="371">
        <v>0</v>
      </c>
      <c r="I95" s="371">
        <v>0</v>
      </c>
      <c r="J95" s="371">
        <f t="shared" si="7"/>
        <v>0</v>
      </c>
      <c r="K95" s="371">
        <v>0</v>
      </c>
      <c r="L95" s="371">
        <v>0</v>
      </c>
      <c r="M95" s="371">
        <v>0</v>
      </c>
      <c r="O95" s="369"/>
      <c r="P95" s="369"/>
    </row>
    <row r="96" spans="1:16" x14ac:dyDescent="0.2">
      <c r="A96" s="372">
        <v>81</v>
      </c>
      <c r="B96" s="375" t="s">
        <v>235</v>
      </c>
      <c r="C96" s="243" t="s">
        <v>236</v>
      </c>
      <c r="D96" s="371">
        <f t="shared" si="5"/>
        <v>0</v>
      </c>
      <c r="E96" s="371">
        <v>0</v>
      </c>
      <c r="F96" s="371">
        <f t="shared" si="6"/>
        <v>0</v>
      </c>
      <c r="G96" s="371">
        <v>0</v>
      </c>
      <c r="H96" s="371">
        <v>0</v>
      </c>
      <c r="I96" s="371">
        <v>0</v>
      </c>
      <c r="J96" s="371">
        <f t="shared" si="7"/>
        <v>0</v>
      </c>
      <c r="K96" s="371">
        <v>0</v>
      </c>
      <c r="L96" s="371">
        <v>0</v>
      </c>
      <c r="M96" s="371">
        <v>0</v>
      </c>
      <c r="O96" s="369"/>
      <c r="P96" s="369"/>
    </row>
    <row r="97" spans="1:16" x14ac:dyDescent="0.2">
      <c r="A97" s="372">
        <v>82</v>
      </c>
      <c r="B97" s="376" t="s">
        <v>74</v>
      </c>
      <c r="C97" s="377" t="s">
        <v>237</v>
      </c>
      <c r="D97" s="371">
        <f t="shared" si="5"/>
        <v>9275</v>
      </c>
      <c r="E97" s="371">
        <v>0</v>
      </c>
      <c r="F97" s="371">
        <f t="shared" si="6"/>
        <v>9275</v>
      </c>
      <c r="G97" s="371">
        <v>1766</v>
      </c>
      <c r="H97" s="371">
        <v>0</v>
      </c>
      <c r="I97" s="371">
        <v>7509</v>
      </c>
      <c r="J97" s="371">
        <f t="shared" si="7"/>
        <v>0</v>
      </c>
      <c r="K97" s="371">
        <v>0</v>
      </c>
      <c r="L97" s="371">
        <v>0</v>
      </c>
      <c r="M97" s="371">
        <v>0</v>
      </c>
      <c r="O97" s="369"/>
      <c r="P97" s="369"/>
    </row>
    <row r="98" spans="1:16" x14ac:dyDescent="0.2">
      <c r="A98" s="372">
        <v>83</v>
      </c>
      <c r="B98" s="375" t="s">
        <v>38</v>
      </c>
      <c r="C98" s="374" t="s">
        <v>39</v>
      </c>
      <c r="D98" s="371">
        <f t="shared" si="5"/>
        <v>4473</v>
      </c>
      <c r="E98" s="371">
        <v>0</v>
      </c>
      <c r="F98" s="371">
        <f t="shared" si="6"/>
        <v>3474</v>
      </c>
      <c r="G98" s="371">
        <v>974</v>
      </c>
      <c r="H98" s="371">
        <v>200</v>
      </c>
      <c r="I98" s="371">
        <v>2300</v>
      </c>
      <c r="J98" s="371">
        <f t="shared" si="7"/>
        <v>999</v>
      </c>
      <c r="K98" s="371">
        <v>20</v>
      </c>
      <c r="L98" s="371">
        <v>30</v>
      </c>
      <c r="M98" s="371">
        <v>949</v>
      </c>
      <c r="O98" s="369"/>
      <c r="P98" s="369"/>
    </row>
    <row r="99" spans="1:16" x14ac:dyDescent="0.2">
      <c r="A99" s="372">
        <v>84</v>
      </c>
      <c r="B99" s="376" t="s">
        <v>40</v>
      </c>
      <c r="C99" s="377" t="s">
        <v>41</v>
      </c>
      <c r="D99" s="371">
        <f t="shared" si="5"/>
        <v>5002</v>
      </c>
      <c r="E99" s="371">
        <v>0</v>
      </c>
      <c r="F99" s="371">
        <f t="shared" si="6"/>
        <v>3559</v>
      </c>
      <c r="G99" s="371">
        <v>607</v>
      </c>
      <c r="H99" s="371">
        <v>0</v>
      </c>
      <c r="I99" s="371">
        <v>2952</v>
      </c>
      <c r="J99" s="371">
        <f t="shared" si="7"/>
        <v>1443</v>
      </c>
      <c r="K99" s="371">
        <v>26</v>
      </c>
      <c r="L99" s="371">
        <v>0</v>
      </c>
      <c r="M99" s="371">
        <v>1417</v>
      </c>
      <c r="O99" s="369"/>
      <c r="P99" s="369"/>
    </row>
    <row r="100" spans="1:16" x14ac:dyDescent="0.2">
      <c r="A100" s="372">
        <v>85</v>
      </c>
      <c r="B100" s="376" t="s">
        <v>238</v>
      </c>
      <c r="C100" s="377" t="s">
        <v>239</v>
      </c>
      <c r="D100" s="371">
        <f t="shared" si="5"/>
        <v>13979</v>
      </c>
      <c r="E100" s="371">
        <v>0</v>
      </c>
      <c r="F100" s="371">
        <f t="shared" si="6"/>
        <v>9815</v>
      </c>
      <c r="G100" s="371">
        <v>2115</v>
      </c>
      <c r="H100" s="371">
        <v>0</v>
      </c>
      <c r="I100" s="371">
        <v>7700</v>
      </c>
      <c r="J100" s="371">
        <f t="shared" si="7"/>
        <v>4164</v>
      </c>
      <c r="K100" s="371">
        <v>222</v>
      </c>
      <c r="L100" s="371">
        <v>0</v>
      </c>
      <c r="M100" s="371">
        <v>3942</v>
      </c>
      <c r="O100" s="369"/>
      <c r="P100" s="369"/>
    </row>
    <row r="101" spans="1:16" x14ac:dyDescent="0.2">
      <c r="A101" s="372">
        <v>86</v>
      </c>
      <c r="B101" s="375" t="s">
        <v>240</v>
      </c>
      <c r="C101" s="243" t="s">
        <v>241</v>
      </c>
      <c r="D101" s="371">
        <f t="shared" si="5"/>
        <v>5488</v>
      </c>
      <c r="E101" s="371">
        <v>0</v>
      </c>
      <c r="F101" s="371">
        <f t="shared" si="6"/>
        <v>4625</v>
      </c>
      <c r="G101" s="371">
        <v>1000</v>
      </c>
      <c r="H101" s="371">
        <v>0</v>
      </c>
      <c r="I101" s="371">
        <v>3625</v>
      </c>
      <c r="J101" s="371">
        <f t="shared" si="7"/>
        <v>863</v>
      </c>
      <c r="K101" s="371">
        <v>204</v>
      </c>
      <c r="L101" s="371">
        <v>0</v>
      </c>
      <c r="M101" s="371">
        <v>659</v>
      </c>
      <c r="O101" s="369"/>
      <c r="P101" s="369"/>
    </row>
    <row r="102" spans="1:16" x14ac:dyDescent="0.2">
      <c r="A102" s="372">
        <v>87</v>
      </c>
      <c r="B102" s="375" t="s">
        <v>88</v>
      </c>
      <c r="C102" s="374" t="s">
        <v>89</v>
      </c>
      <c r="D102" s="371">
        <f t="shared" si="5"/>
        <v>13014</v>
      </c>
      <c r="E102" s="371">
        <v>0</v>
      </c>
      <c r="F102" s="371">
        <f t="shared" si="6"/>
        <v>10134</v>
      </c>
      <c r="G102" s="371">
        <v>2934</v>
      </c>
      <c r="H102" s="371">
        <v>0</v>
      </c>
      <c r="I102" s="371">
        <v>7200</v>
      </c>
      <c r="J102" s="371">
        <f t="shared" si="7"/>
        <v>2880</v>
      </c>
      <c r="K102" s="371">
        <v>440</v>
      </c>
      <c r="L102" s="371">
        <v>202</v>
      </c>
      <c r="M102" s="371">
        <v>2238</v>
      </c>
      <c r="O102" s="369"/>
      <c r="P102" s="369"/>
    </row>
    <row r="103" spans="1:16" x14ac:dyDescent="0.2">
      <c r="A103" s="372">
        <v>88</v>
      </c>
      <c r="B103" s="373" t="s">
        <v>242</v>
      </c>
      <c r="C103" s="374" t="s">
        <v>243</v>
      </c>
      <c r="D103" s="371">
        <f t="shared" si="5"/>
        <v>8379</v>
      </c>
      <c r="E103" s="371">
        <v>0</v>
      </c>
      <c r="F103" s="371">
        <f t="shared" si="6"/>
        <v>6649</v>
      </c>
      <c r="G103" s="371">
        <v>699</v>
      </c>
      <c r="H103" s="371">
        <v>0</v>
      </c>
      <c r="I103" s="371">
        <v>5950</v>
      </c>
      <c r="J103" s="371">
        <f t="shared" si="7"/>
        <v>1730</v>
      </c>
      <c r="K103" s="371">
        <v>422</v>
      </c>
      <c r="L103" s="371">
        <v>0</v>
      </c>
      <c r="M103" s="371">
        <v>1308</v>
      </c>
      <c r="O103" s="369"/>
      <c r="P103" s="369"/>
    </row>
    <row r="104" spans="1:16" x14ac:dyDescent="0.2">
      <c r="A104" s="372">
        <v>89</v>
      </c>
      <c r="B104" s="373" t="s">
        <v>244</v>
      </c>
      <c r="C104" s="374" t="s">
        <v>245</v>
      </c>
      <c r="D104" s="371">
        <f t="shared" si="5"/>
        <v>4765</v>
      </c>
      <c r="E104" s="371">
        <v>0</v>
      </c>
      <c r="F104" s="371">
        <f t="shared" si="6"/>
        <v>2460</v>
      </c>
      <c r="G104" s="371">
        <v>1360</v>
      </c>
      <c r="H104" s="371">
        <v>100</v>
      </c>
      <c r="I104" s="371">
        <v>1000</v>
      </c>
      <c r="J104" s="371">
        <f t="shared" si="7"/>
        <v>2305</v>
      </c>
      <c r="K104" s="371">
        <v>562</v>
      </c>
      <c r="L104" s="371">
        <v>0</v>
      </c>
      <c r="M104" s="371">
        <v>1743</v>
      </c>
      <c r="O104" s="369"/>
      <c r="P104" s="369"/>
    </row>
    <row r="105" spans="1:16" x14ac:dyDescent="0.2">
      <c r="A105" s="372">
        <v>90</v>
      </c>
      <c r="B105" s="376" t="s">
        <v>246</v>
      </c>
      <c r="C105" s="377" t="s">
        <v>247</v>
      </c>
      <c r="D105" s="371">
        <f t="shared" si="5"/>
        <v>2789</v>
      </c>
      <c r="E105" s="371">
        <v>0</v>
      </c>
      <c r="F105" s="371">
        <f t="shared" si="6"/>
        <v>2070</v>
      </c>
      <c r="G105" s="371">
        <v>570</v>
      </c>
      <c r="H105" s="371">
        <v>0</v>
      </c>
      <c r="I105" s="371">
        <v>1500</v>
      </c>
      <c r="J105" s="371">
        <f t="shared" si="7"/>
        <v>719</v>
      </c>
      <c r="K105" s="371">
        <v>50</v>
      </c>
      <c r="L105" s="371">
        <v>0</v>
      </c>
      <c r="M105" s="371">
        <v>669</v>
      </c>
      <c r="O105" s="369"/>
      <c r="P105" s="369"/>
    </row>
    <row r="106" spans="1:16" x14ac:dyDescent="0.2">
      <c r="A106" s="372">
        <v>91</v>
      </c>
      <c r="B106" s="245" t="s">
        <v>248</v>
      </c>
      <c r="C106" s="243" t="s">
        <v>249</v>
      </c>
      <c r="D106" s="371">
        <f t="shared" si="5"/>
        <v>10772</v>
      </c>
      <c r="E106" s="371">
        <v>0</v>
      </c>
      <c r="F106" s="371">
        <f t="shared" si="6"/>
        <v>7112</v>
      </c>
      <c r="G106" s="371">
        <v>1168</v>
      </c>
      <c r="H106" s="371">
        <v>0</v>
      </c>
      <c r="I106" s="371">
        <v>5944</v>
      </c>
      <c r="J106" s="371">
        <f t="shared" si="7"/>
        <v>3660</v>
      </c>
      <c r="K106" s="371">
        <v>310</v>
      </c>
      <c r="L106" s="371">
        <v>0</v>
      </c>
      <c r="M106" s="371">
        <v>3350</v>
      </c>
      <c r="O106" s="369"/>
      <c r="P106" s="369"/>
    </row>
    <row r="107" spans="1:16" x14ac:dyDescent="0.2">
      <c r="A107" s="372">
        <v>92</v>
      </c>
      <c r="B107" s="373" t="s">
        <v>250</v>
      </c>
      <c r="C107" s="374" t="s">
        <v>251</v>
      </c>
      <c r="D107" s="371">
        <f t="shared" si="5"/>
        <v>3871</v>
      </c>
      <c r="E107" s="371">
        <v>0</v>
      </c>
      <c r="F107" s="371">
        <f t="shared" si="6"/>
        <v>2700</v>
      </c>
      <c r="G107" s="371">
        <v>700</v>
      </c>
      <c r="H107" s="371">
        <v>0</v>
      </c>
      <c r="I107" s="371">
        <v>2000</v>
      </c>
      <c r="J107" s="371">
        <f t="shared" si="7"/>
        <v>1171</v>
      </c>
      <c r="K107" s="371">
        <v>334</v>
      </c>
      <c r="L107" s="371">
        <v>0</v>
      </c>
      <c r="M107" s="371">
        <v>837</v>
      </c>
      <c r="O107" s="369"/>
      <c r="P107" s="369"/>
    </row>
    <row r="108" spans="1:16" x14ac:dyDescent="0.2">
      <c r="A108" s="372">
        <v>93</v>
      </c>
      <c r="B108" s="375" t="s">
        <v>32</v>
      </c>
      <c r="C108" s="374" t="s">
        <v>33</v>
      </c>
      <c r="D108" s="371">
        <f t="shared" si="5"/>
        <v>7508</v>
      </c>
      <c r="E108" s="371">
        <v>0</v>
      </c>
      <c r="F108" s="371">
        <f t="shared" si="6"/>
        <v>5278</v>
      </c>
      <c r="G108" s="371">
        <v>1020</v>
      </c>
      <c r="H108" s="371">
        <v>0</v>
      </c>
      <c r="I108" s="371">
        <v>4258</v>
      </c>
      <c r="J108" s="371">
        <f t="shared" si="7"/>
        <v>2230</v>
      </c>
      <c r="K108" s="371">
        <v>33</v>
      </c>
      <c r="L108" s="371">
        <v>185</v>
      </c>
      <c r="M108" s="371">
        <v>2012</v>
      </c>
      <c r="O108" s="369"/>
      <c r="P108" s="369"/>
    </row>
    <row r="109" spans="1:16" x14ac:dyDescent="0.2">
      <c r="A109" s="372">
        <v>94</v>
      </c>
      <c r="B109" s="376" t="s">
        <v>252</v>
      </c>
      <c r="C109" s="377" t="s">
        <v>253</v>
      </c>
      <c r="D109" s="371">
        <f t="shared" si="5"/>
        <v>6349</v>
      </c>
      <c r="E109" s="371">
        <v>0</v>
      </c>
      <c r="F109" s="371">
        <f t="shared" si="6"/>
        <v>4937</v>
      </c>
      <c r="G109" s="371">
        <v>947</v>
      </c>
      <c r="H109" s="371">
        <v>80</v>
      </c>
      <c r="I109" s="371">
        <v>3910</v>
      </c>
      <c r="J109" s="371">
        <f t="shared" si="7"/>
        <v>1412</v>
      </c>
      <c r="K109" s="371">
        <v>68</v>
      </c>
      <c r="L109" s="371">
        <v>0</v>
      </c>
      <c r="M109" s="371">
        <v>1344</v>
      </c>
      <c r="O109" s="369"/>
      <c r="P109" s="369"/>
    </row>
    <row r="110" spans="1:16" x14ac:dyDescent="0.2">
      <c r="A110" s="372">
        <v>95</v>
      </c>
      <c r="B110" s="376" t="s">
        <v>254</v>
      </c>
      <c r="C110" s="377" t="s">
        <v>255</v>
      </c>
      <c r="D110" s="371">
        <f t="shared" si="5"/>
        <v>10517</v>
      </c>
      <c r="E110" s="371">
        <v>0</v>
      </c>
      <c r="F110" s="371">
        <f t="shared" si="6"/>
        <v>7790</v>
      </c>
      <c r="G110" s="371">
        <v>1715</v>
      </c>
      <c r="H110" s="371">
        <v>0</v>
      </c>
      <c r="I110" s="371">
        <v>6075</v>
      </c>
      <c r="J110" s="371">
        <f t="shared" si="7"/>
        <v>2727</v>
      </c>
      <c r="K110" s="371">
        <v>628</v>
      </c>
      <c r="L110" s="371">
        <v>0</v>
      </c>
      <c r="M110" s="371">
        <v>2099</v>
      </c>
      <c r="O110" s="369"/>
      <c r="P110" s="369"/>
    </row>
    <row r="111" spans="1:16" x14ac:dyDescent="0.2">
      <c r="A111" s="372">
        <v>96</v>
      </c>
      <c r="B111" s="373" t="s">
        <v>256</v>
      </c>
      <c r="C111" s="374" t="s">
        <v>257</v>
      </c>
      <c r="D111" s="371">
        <f t="shared" si="5"/>
        <v>17554</v>
      </c>
      <c r="E111" s="371">
        <v>0</v>
      </c>
      <c r="F111" s="371">
        <f t="shared" si="6"/>
        <v>11760</v>
      </c>
      <c r="G111" s="371">
        <v>1048</v>
      </c>
      <c r="H111" s="371">
        <v>20</v>
      </c>
      <c r="I111" s="371">
        <v>10692</v>
      </c>
      <c r="J111" s="371">
        <f t="shared" si="7"/>
        <v>5794</v>
      </c>
      <c r="K111" s="371">
        <v>143</v>
      </c>
      <c r="L111" s="371">
        <v>20</v>
      </c>
      <c r="M111" s="371">
        <v>5631</v>
      </c>
      <c r="O111" s="369"/>
      <c r="P111" s="369"/>
    </row>
    <row r="112" spans="1:16" x14ac:dyDescent="0.2">
      <c r="A112" s="372">
        <v>97</v>
      </c>
      <c r="B112" s="375" t="s">
        <v>76</v>
      </c>
      <c r="C112" s="374" t="s">
        <v>77</v>
      </c>
      <c r="D112" s="371">
        <f t="shared" si="5"/>
        <v>8406</v>
      </c>
      <c r="E112" s="371">
        <v>0</v>
      </c>
      <c r="F112" s="371">
        <f t="shared" si="6"/>
        <v>6280</v>
      </c>
      <c r="G112" s="371">
        <v>1030</v>
      </c>
      <c r="H112" s="371">
        <v>100</v>
      </c>
      <c r="I112" s="371">
        <v>5150</v>
      </c>
      <c r="J112" s="371">
        <f t="shared" si="7"/>
        <v>2126</v>
      </c>
      <c r="K112" s="371">
        <v>50</v>
      </c>
      <c r="L112" s="371">
        <v>36</v>
      </c>
      <c r="M112" s="371">
        <v>2040</v>
      </c>
      <c r="O112" s="369"/>
      <c r="P112" s="369"/>
    </row>
    <row r="113" spans="1:16" x14ac:dyDescent="0.2">
      <c r="A113" s="372">
        <v>98</v>
      </c>
      <c r="B113" s="373" t="s">
        <v>258</v>
      </c>
      <c r="C113" s="377" t="s">
        <v>259</v>
      </c>
      <c r="D113" s="371">
        <f t="shared" si="5"/>
        <v>832</v>
      </c>
      <c r="E113" s="371">
        <v>832</v>
      </c>
      <c r="F113" s="371">
        <f t="shared" si="6"/>
        <v>0</v>
      </c>
      <c r="G113" s="371">
        <v>0</v>
      </c>
      <c r="H113" s="371">
        <v>0</v>
      </c>
      <c r="I113" s="371">
        <v>0</v>
      </c>
      <c r="J113" s="371">
        <f t="shared" si="7"/>
        <v>0</v>
      </c>
      <c r="K113" s="371">
        <v>0</v>
      </c>
      <c r="L113" s="371">
        <v>0</v>
      </c>
      <c r="M113" s="371">
        <v>0</v>
      </c>
      <c r="O113" s="369"/>
      <c r="P113" s="369"/>
    </row>
    <row r="114" spans="1:16" x14ac:dyDescent="0.2">
      <c r="A114" s="372">
        <v>99</v>
      </c>
      <c r="B114" s="373" t="s">
        <v>260</v>
      </c>
      <c r="C114" s="374" t="s">
        <v>261</v>
      </c>
      <c r="D114" s="371">
        <f t="shared" si="5"/>
        <v>0</v>
      </c>
      <c r="E114" s="371">
        <v>0</v>
      </c>
      <c r="F114" s="371">
        <f t="shared" si="6"/>
        <v>0</v>
      </c>
      <c r="G114" s="371">
        <v>0</v>
      </c>
      <c r="H114" s="371">
        <v>0</v>
      </c>
      <c r="I114" s="371">
        <v>0</v>
      </c>
      <c r="J114" s="371">
        <f t="shared" si="7"/>
        <v>0</v>
      </c>
      <c r="K114" s="371">
        <v>0</v>
      </c>
      <c r="L114" s="371">
        <v>0</v>
      </c>
      <c r="M114" s="371">
        <v>0</v>
      </c>
      <c r="O114" s="369"/>
      <c r="P114" s="369"/>
    </row>
    <row r="115" spans="1:16" x14ac:dyDescent="0.2">
      <c r="A115" s="372">
        <v>100</v>
      </c>
      <c r="B115" s="376" t="s">
        <v>264</v>
      </c>
      <c r="C115" s="377" t="s">
        <v>265</v>
      </c>
      <c r="D115" s="371">
        <f t="shared" si="5"/>
        <v>0</v>
      </c>
      <c r="E115" s="371">
        <v>0</v>
      </c>
      <c r="F115" s="371">
        <f t="shared" si="6"/>
        <v>0</v>
      </c>
      <c r="G115" s="371">
        <v>0</v>
      </c>
      <c r="H115" s="371">
        <v>0</v>
      </c>
      <c r="I115" s="371">
        <v>0</v>
      </c>
      <c r="J115" s="371">
        <f t="shared" si="7"/>
        <v>0</v>
      </c>
      <c r="K115" s="371">
        <v>0</v>
      </c>
      <c r="L115" s="371">
        <v>0</v>
      </c>
      <c r="M115" s="371">
        <v>0</v>
      </c>
      <c r="O115" s="369"/>
      <c r="P115" s="369"/>
    </row>
    <row r="116" spans="1:16" x14ac:dyDescent="0.2">
      <c r="A116" s="372">
        <v>101</v>
      </c>
      <c r="B116" s="376" t="s">
        <v>266</v>
      </c>
      <c r="C116" s="377" t="s">
        <v>267</v>
      </c>
      <c r="D116" s="371">
        <f t="shared" si="5"/>
        <v>0</v>
      </c>
      <c r="E116" s="371">
        <v>0</v>
      </c>
      <c r="F116" s="371">
        <f t="shared" si="6"/>
        <v>0</v>
      </c>
      <c r="G116" s="371">
        <v>0</v>
      </c>
      <c r="H116" s="371">
        <v>0</v>
      </c>
      <c r="I116" s="371">
        <v>0</v>
      </c>
      <c r="J116" s="371">
        <f t="shared" si="7"/>
        <v>0</v>
      </c>
      <c r="K116" s="371">
        <v>0</v>
      </c>
      <c r="L116" s="371">
        <v>0</v>
      </c>
      <c r="M116" s="371">
        <v>0</v>
      </c>
      <c r="O116" s="369"/>
      <c r="P116" s="369"/>
    </row>
    <row r="117" spans="1:16" x14ac:dyDescent="0.2">
      <c r="A117" s="372">
        <v>102</v>
      </c>
      <c r="B117" s="376" t="s">
        <v>268</v>
      </c>
      <c r="C117" s="377" t="s">
        <v>269</v>
      </c>
      <c r="D117" s="371">
        <f t="shared" si="5"/>
        <v>0</v>
      </c>
      <c r="E117" s="371">
        <v>0</v>
      </c>
      <c r="F117" s="371">
        <f t="shared" si="6"/>
        <v>0</v>
      </c>
      <c r="G117" s="371">
        <v>0</v>
      </c>
      <c r="H117" s="371">
        <v>0</v>
      </c>
      <c r="I117" s="371">
        <v>0</v>
      </c>
      <c r="J117" s="371">
        <f t="shared" si="7"/>
        <v>0</v>
      </c>
      <c r="K117" s="371">
        <v>0</v>
      </c>
      <c r="L117" s="371">
        <v>0</v>
      </c>
      <c r="M117" s="371">
        <v>0</v>
      </c>
      <c r="O117" s="369"/>
      <c r="P117" s="369"/>
    </row>
    <row r="118" spans="1:16" x14ac:dyDescent="0.2">
      <c r="A118" s="372">
        <v>103</v>
      </c>
      <c r="B118" s="376" t="s">
        <v>270</v>
      </c>
      <c r="C118" s="377" t="s">
        <v>271</v>
      </c>
      <c r="D118" s="371">
        <f t="shared" si="5"/>
        <v>0</v>
      </c>
      <c r="E118" s="371">
        <v>0</v>
      </c>
      <c r="F118" s="371">
        <f t="shared" si="6"/>
        <v>0</v>
      </c>
      <c r="G118" s="371">
        <v>0</v>
      </c>
      <c r="H118" s="371">
        <v>0</v>
      </c>
      <c r="I118" s="371">
        <v>0</v>
      </c>
      <c r="J118" s="371">
        <f t="shared" si="7"/>
        <v>0</v>
      </c>
      <c r="K118" s="371">
        <v>0</v>
      </c>
      <c r="L118" s="371">
        <v>0</v>
      </c>
      <c r="M118" s="371">
        <v>0</v>
      </c>
      <c r="O118" s="369"/>
      <c r="P118" s="369"/>
    </row>
    <row r="119" spans="1:16" x14ac:dyDescent="0.2">
      <c r="A119" s="372">
        <v>104</v>
      </c>
      <c r="B119" s="376" t="s">
        <v>272</v>
      </c>
      <c r="C119" s="377" t="s">
        <v>273</v>
      </c>
      <c r="D119" s="371">
        <f t="shared" si="5"/>
        <v>3076</v>
      </c>
      <c r="E119" s="371">
        <v>3076</v>
      </c>
      <c r="F119" s="371">
        <f t="shared" si="6"/>
        <v>0</v>
      </c>
      <c r="G119" s="371">
        <v>0</v>
      </c>
      <c r="H119" s="371">
        <v>0</v>
      </c>
      <c r="I119" s="371">
        <v>0</v>
      </c>
      <c r="J119" s="371">
        <f t="shared" si="7"/>
        <v>0</v>
      </c>
      <c r="K119" s="371">
        <v>0</v>
      </c>
      <c r="L119" s="371">
        <v>0</v>
      </c>
      <c r="M119" s="371">
        <v>0</v>
      </c>
      <c r="O119" s="369"/>
      <c r="P119" s="369"/>
    </row>
    <row r="120" spans="1:16" x14ac:dyDescent="0.2">
      <c r="A120" s="372">
        <v>105</v>
      </c>
      <c r="B120" s="381" t="s">
        <v>274</v>
      </c>
      <c r="C120" s="382" t="s">
        <v>275</v>
      </c>
      <c r="D120" s="371">
        <f t="shared" si="5"/>
        <v>0</v>
      </c>
      <c r="E120" s="371">
        <v>0</v>
      </c>
      <c r="F120" s="371">
        <f t="shared" si="6"/>
        <v>0</v>
      </c>
      <c r="G120" s="371">
        <v>0</v>
      </c>
      <c r="H120" s="371">
        <v>0</v>
      </c>
      <c r="I120" s="371">
        <v>0</v>
      </c>
      <c r="J120" s="371">
        <f t="shared" si="7"/>
        <v>0</v>
      </c>
      <c r="K120" s="371">
        <v>0</v>
      </c>
      <c r="L120" s="371">
        <v>0</v>
      </c>
      <c r="M120" s="371">
        <v>0</v>
      </c>
      <c r="O120" s="369"/>
      <c r="P120" s="369"/>
    </row>
    <row r="121" spans="1:16" x14ac:dyDescent="0.2">
      <c r="A121" s="372">
        <v>106</v>
      </c>
      <c r="B121" s="375" t="s">
        <v>276</v>
      </c>
      <c r="C121" s="374" t="s">
        <v>277</v>
      </c>
      <c r="D121" s="371">
        <f t="shared" si="5"/>
        <v>0</v>
      </c>
      <c r="E121" s="371">
        <v>0</v>
      </c>
      <c r="F121" s="371">
        <f t="shared" si="6"/>
        <v>0</v>
      </c>
      <c r="G121" s="371">
        <v>0</v>
      </c>
      <c r="H121" s="371">
        <v>0</v>
      </c>
      <c r="I121" s="371">
        <v>0</v>
      </c>
      <c r="J121" s="371">
        <f t="shared" si="7"/>
        <v>0</v>
      </c>
      <c r="K121" s="371">
        <v>0</v>
      </c>
      <c r="L121" s="371">
        <v>0</v>
      </c>
      <c r="M121" s="371">
        <v>0</v>
      </c>
      <c r="O121" s="369"/>
      <c r="P121" s="369"/>
    </row>
    <row r="122" spans="1:16" x14ac:dyDescent="0.2">
      <c r="A122" s="372">
        <v>107</v>
      </c>
      <c r="B122" s="376" t="s">
        <v>278</v>
      </c>
      <c r="C122" s="377" t="s">
        <v>279</v>
      </c>
      <c r="D122" s="371">
        <f t="shared" si="5"/>
        <v>0</v>
      </c>
      <c r="E122" s="371">
        <v>0</v>
      </c>
      <c r="F122" s="371">
        <f t="shared" si="6"/>
        <v>0</v>
      </c>
      <c r="G122" s="371">
        <v>0</v>
      </c>
      <c r="H122" s="371">
        <v>0</v>
      </c>
      <c r="I122" s="371">
        <v>0</v>
      </c>
      <c r="J122" s="371">
        <f t="shared" si="7"/>
        <v>0</v>
      </c>
      <c r="K122" s="371">
        <v>0</v>
      </c>
      <c r="L122" s="371">
        <v>0</v>
      </c>
      <c r="M122" s="371">
        <v>0</v>
      </c>
      <c r="O122" s="369"/>
      <c r="P122" s="369"/>
    </row>
    <row r="123" spans="1:16" x14ac:dyDescent="0.2">
      <c r="A123" s="372">
        <v>108</v>
      </c>
      <c r="B123" s="373" t="s">
        <v>280</v>
      </c>
      <c r="C123" s="383" t="s">
        <v>281</v>
      </c>
      <c r="D123" s="371">
        <f t="shared" si="5"/>
        <v>0</v>
      </c>
      <c r="E123" s="371">
        <v>0</v>
      </c>
      <c r="F123" s="371">
        <f t="shared" si="6"/>
        <v>0</v>
      </c>
      <c r="G123" s="371">
        <v>0</v>
      </c>
      <c r="H123" s="371">
        <v>0</v>
      </c>
      <c r="I123" s="371">
        <v>0</v>
      </c>
      <c r="J123" s="371">
        <f t="shared" si="7"/>
        <v>0</v>
      </c>
      <c r="K123" s="371">
        <v>0</v>
      </c>
      <c r="L123" s="371">
        <v>0</v>
      </c>
      <c r="M123" s="371">
        <v>0</v>
      </c>
      <c r="O123" s="369"/>
      <c r="P123" s="369"/>
    </row>
    <row r="124" spans="1:16" x14ac:dyDescent="0.2">
      <c r="A124" s="372">
        <v>109</v>
      </c>
      <c r="B124" s="376" t="s">
        <v>282</v>
      </c>
      <c r="C124" s="243" t="s">
        <v>283</v>
      </c>
      <c r="D124" s="371">
        <f t="shared" si="5"/>
        <v>0</v>
      </c>
      <c r="E124" s="371">
        <v>0</v>
      </c>
      <c r="F124" s="371">
        <f t="shared" si="6"/>
        <v>0</v>
      </c>
      <c r="G124" s="371">
        <v>0</v>
      </c>
      <c r="H124" s="371">
        <v>0</v>
      </c>
      <c r="I124" s="371">
        <v>0</v>
      </c>
      <c r="J124" s="371">
        <f t="shared" si="7"/>
        <v>0</v>
      </c>
      <c r="K124" s="371">
        <v>0</v>
      </c>
      <c r="L124" s="371">
        <v>0</v>
      </c>
      <c r="M124" s="371">
        <v>0</v>
      </c>
      <c r="O124" s="369"/>
      <c r="P124" s="369"/>
    </row>
    <row r="125" spans="1:16" x14ac:dyDescent="0.2">
      <c r="A125" s="372">
        <v>110</v>
      </c>
      <c r="B125" s="375" t="s">
        <v>284</v>
      </c>
      <c r="C125" s="377" t="s">
        <v>482</v>
      </c>
      <c r="D125" s="371">
        <f t="shared" si="5"/>
        <v>0</v>
      </c>
      <c r="E125" s="371">
        <v>0</v>
      </c>
      <c r="F125" s="371">
        <f t="shared" si="6"/>
        <v>0</v>
      </c>
      <c r="G125" s="371">
        <v>0</v>
      </c>
      <c r="H125" s="371">
        <v>0</v>
      </c>
      <c r="I125" s="371">
        <v>0</v>
      </c>
      <c r="J125" s="371">
        <f t="shared" si="7"/>
        <v>0</v>
      </c>
      <c r="K125" s="371">
        <v>0</v>
      </c>
      <c r="L125" s="371">
        <v>0</v>
      </c>
      <c r="M125" s="371">
        <v>0</v>
      </c>
      <c r="O125" s="369"/>
      <c r="P125" s="369"/>
    </row>
    <row r="126" spans="1:16" x14ac:dyDescent="0.2">
      <c r="A126" s="372">
        <v>111</v>
      </c>
      <c r="B126" s="375" t="s">
        <v>286</v>
      </c>
      <c r="C126" s="377" t="s">
        <v>287</v>
      </c>
      <c r="D126" s="371">
        <f t="shared" si="5"/>
        <v>0</v>
      </c>
      <c r="E126" s="371">
        <v>0</v>
      </c>
      <c r="F126" s="371">
        <f t="shared" si="6"/>
        <v>0</v>
      </c>
      <c r="G126" s="371">
        <v>0</v>
      </c>
      <c r="H126" s="371">
        <v>0</v>
      </c>
      <c r="I126" s="371">
        <v>0</v>
      </c>
      <c r="J126" s="371">
        <f t="shared" si="7"/>
        <v>0</v>
      </c>
      <c r="K126" s="371">
        <v>0</v>
      </c>
      <c r="L126" s="371">
        <v>0</v>
      </c>
      <c r="M126" s="371">
        <v>0</v>
      </c>
      <c r="O126" s="369"/>
      <c r="P126" s="369"/>
    </row>
    <row r="127" spans="1:16" x14ac:dyDescent="0.2">
      <c r="A127" s="372">
        <v>112</v>
      </c>
      <c r="B127" s="375" t="s">
        <v>288</v>
      </c>
      <c r="C127" s="377" t="s">
        <v>289</v>
      </c>
      <c r="D127" s="371">
        <f t="shared" si="5"/>
        <v>0</v>
      </c>
      <c r="E127" s="371">
        <v>0</v>
      </c>
      <c r="F127" s="371">
        <f t="shared" si="6"/>
        <v>0</v>
      </c>
      <c r="G127" s="371">
        <v>0</v>
      </c>
      <c r="H127" s="371">
        <v>0</v>
      </c>
      <c r="I127" s="371">
        <v>0</v>
      </c>
      <c r="J127" s="371">
        <f t="shared" si="7"/>
        <v>0</v>
      </c>
      <c r="K127" s="371">
        <v>0</v>
      </c>
      <c r="L127" s="371">
        <v>0</v>
      </c>
      <c r="M127" s="371">
        <v>0</v>
      </c>
      <c r="O127" s="369"/>
      <c r="P127" s="369"/>
    </row>
    <row r="128" spans="1:16" x14ac:dyDescent="0.2">
      <c r="A128" s="372">
        <v>113</v>
      </c>
      <c r="B128" s="375" t="s">
        <v>290</v>
      </c>
      <c r="C128" s="374" t="s">
        <v>291</v>
      </c>
      <c r="D128" s="371">
        <f t="shared" si="5"/>
        <v>0</v>
      </c>
      <c r="E128" s="371">
        <v>0</v>
      </c>
      <c r="F128" s="371">
        <f t="shared" si="6"/>
        <v>0</v>
      </c>
      <c r="G128" s="371">
        <v>0</v>
      </c>
      <c r="H128" s="371">
        <v>0</v>
      </c>
      <c r="I128" s="371">
        <v>0</v>
      </c>
      <c r="J128" s="371">
        <f t="shared" si="7"/>
        <v>0</v>
      </c>
      <c r="K128" s="371">
        <v>0</v>
      </c>
      <c r="L128" s="371">
        <v>0</v>
      </c>
      <c r="M128" s="371">
        <v>0</v>
      </c>
      <c r="O128" s="369"/>
      <c r="P128" s="369"/>
    </row>
    <row r="129" spans="1:16" x14ac:dyDescent="0.2">
      <c r="A129" s="372">
        <v>114</v>
      </c>
      <c r="B129" s="376" t="s">
        <v>292</v>
      </c>
      <c r="C129" s="377" t="s">
        <v>293</v>
      </c>
      <c r="D129" s="371">
        <f t="shared" si="5"/>
        <v>992</v>
      </c>
      <c r="E129" s="371">
        <v>992</v>
      </c>
      <c r="F129" s="371">
        <f t="shared" si="6"/>
        <v>0</v>
      </c>
      <c r="G129" s="371">
        <v>0</v>
      </c>
      <c r="H129" s="371">
        <v>0</v>
      </c>
      <c r="I129" s="371">
        <v>0</v>
      </c>
      <c r="J129" s="371">
        <f t="shared" si="7"/>
        <v>0</v>
      </c>
      <c r="K129" s="371">
        <v>0</v>
      </c>
      <c r="L129" s="371">
        <v>0</v>
      </c>
      <c r="M129" s="371">
        <v>0</v>
      </c>
      <c r="O129" s="369"/>
      <c r="P129" s="369"/>
    </row>
    <row r="130" spans="1:16" x14ac:dyDescent="0.2">
      <c r="A130" s="372">
        <v>115</v>
      </c>
      <c r="B130" s="376" t="s">
        <v>294</v>
      </c>
      <c r="C130" s="246" t="s">
        <v>295</v>
      </c>
      <c r="D130" s="371">
        <f t="shared" si="5"/>
        <v>0</v>
      </c>
      <c r="E130" s="371">
        <v>0</v>
      </c>
      <c r="F130" s="371">
        <f t="shared" si="6"/>
        <v>0</v>
      </c>
      <c r="G130" s="371">
        <v>0</v>
      </c>
      <c r="H130" s="371">
        <v>0</v>
      </c>
      <c r="I130" s="371">
        <v>0</v>
      </c>
      <c r="J130" s="371">
        <f t="shared" si="7"/>
        <v>0</v>
      </c>
      <c r="K130" s="371">
        <v>0</v>
      </c>
      <c r="L130" s="371">
        <v>0</v>
      </c>
      <c r="M130" s="371">
        <v>0</v>
      </c>
      <c r="O130" s="369"/>
      <c r="P130" s="369"/>
    </row>
    <row r="131" spans="1:16" x14ac:dyDescent="0.2">
      <c r="A131" s="372">
        <v>116</v>
      </c>
      <c r="B131" s="376" t="s">
        <v>296</v>
      </c>
      <c r="C131" s="377" t="s">
        <v>297</v>
      </c>
      <c r="D131" s="371">
        <f t="shared" si="5"/>
        <v>0</v>
      </c>
      <c r="E131" s="371">
        <v>0</v>
      </c>
      <c r="F131" s="371">
        <f t="shared" si="6"/>
        <v>0</v>
      </c>
      <c r="G131" s="371">
        <v>0</v>
      </c>
      <c r="H131" s="371">
        <v>0</v>
      </c>
      <c r="I131" s="371">
        <v>0</v>
      </c>
      <c r="J131" s="371">
        <f t="shared" si="7"/>
        <v>0</v>
      </c>
      <c r="K131" s="371">
        <v>0</v>
      </c>
      <c r="L131" s="371">
        <v>0</v>
      </c>
      <c r="M131" s="371">
        <v>0</v>
      </c>
      <c r="O131" s="369"/>
      <c r="P131" s="369"/>
    </row>
    <row r="132" spans="1:16" x14ac:dyDescent="0.2">
      <c r="A132" s="372">
        <v>117</v>
      </c>
      <c r="B132" s="376" t="s">
        <v>70</v>
      </c>
      <c r="C132" s="377" t="s">
        <v>298</v>
      </c>
      <c r="D132" s="371">
        <f t="shared" si="5"/>
        <v>0</v>
      </c>
      <c r="E132" s="371">
        <v>0</v>
      </c>
      <c r="F132" s="371">
        <f t="shared" si="6"/>
        <v>0</v>
      </c>
      <c r="G132" s="371">
        <v>0</v>
      </c>
      <c r="H132" s="371">
        <v>0</v>
      </c>
      <c r="I132" s="371">
        <v>0</v>
      </c>
      <c r="J132" s="371">
        <f t="shared" si="7"/>
        <v>0</v>
      </c>
      <c r="K132" s="371">
        <v>0</v>
      </c>
      <c r="L132" s="371">
        <v>0</v>
      </c>
      <c r="M132" s="371">
        <v>0</v>
      </c>
      <c r="O132" s="369"/>
      <c r="P132" s="369"/>
    </row>
    <row r="133" spans="1:16" x14ac:dyDescent="0.2">
      <c r="A133" s="372">
        <v>118</v>
      </c>
      <c r="B133" s="376" t="s">
        <v>72</v>
      </c>
      <c r="C133" s="377" t="s">
        <v>73</v>
      </c>
      <c r="D133" s="371">
        <f t="shared" si="5"/>
        <v>0</v>
      </c>
      <c r="E133" s="371">
        <v>0</v>
      </c>
      <c r="F133" s="371">
        <f t="shared" si="6"/>
        <v>0</v>
      </c>
      <c r="G133" s="371">
        <v>0</v>
      </c>
      <c r="H133" s="371">
        <v>0</v>
      </c>
      <c r="I133" s="371">
        <v>0</v>
      </c>
      <c r="J133" s="371">
        <f t="shared" si="7"/>
        <v>0</v>
      </c>
      <c r="K133" s="371">
        <v>0</v>
      </c>
      <c r="L133" s="371">
        <v>0</v>
      </c>
      <c r="M133" s="371">
        <v>0</v>
      </c>
      <c r="O133" s="369"/>
      <c r="P133" s="369"/>
    </row>
    <row r="134" spans="1:16" x14ac:dyDescent="0.2">
      <c r="A134" s="372">
        <v>119</v>
      </c>
      <c r="B134" s="373" t="s">
        <v>34</v>
      </c>
      <c r="C134" s="374" t="s">
        <v>35</v>
      </c>
      <c r="D134" s="371">
        <f t="shared" si="5"/>
        <v>0</v>
      </c>
      <c r="E134" s="371">
        <v>0</v>
      </c>
      <c r="F134" s="371">
        <f t="shared" si="6"/>
        <v>0</v>
      </c>
      <c r="G134" s="371">
        <v>0</v>
      </c>
      <c r="H134" s="371">
        <v>0</v>
      </c>
      <c r="I134" s="371">
        <v>0</v>
      </c>
      <c r="J134" s="371">
        <f t="shared" si="7"/>
        <v>0</v>
      </c>
      <c r="K134" s="371">
        <v>0</v>
      </c>
      <c r="L134" s="371">
        <v>0</v>
      </c>
      <c r="M134" s="371">
        <v>0</v>
      </c>
      <c r="O134" s="369"/>
      <c r="P134" s="369"/>
    </row>
    <row r="135" spans="1:16" x14ac:dyDescent="0.2">
      <c r="A135" s="372">
        <v>120</v>
      </c>
      <c r="B135" s="373" t="s">
        <v>299</v>
      </c>
      <c r="C135" s="377" t="s">
        <v>300</v>
      </c>
      <c r="D135" s="371">
        <f t="shared" si="5"/>
        <v>0</v>
      </c>
      <c r="E135" s="371">
        <v>0</v>
      </c>
      <c r="F135" s="371">
        <f t="shared" si="6"/>
        <v>0</v>
      </c>
      <c r="G135" s="371">
        <v>0</v>
      </c>
      <c r="H135" s="371">
        <v>0</v>
      </c>
      <c r="I135" s="371">
        <v>0</v>
      </c>
      <c r="J135" s="371">
        <f t="shared" si="7"/>
        <v>0</v>
      </c>
      <c r="K135" s="371">
        <v>0</v>
      </c>
      <c r="L135" s="371">
        <v>0</v>
      </c>
      <c r="M135" s="371">
        <v>0</v>
      </c>
      <c r="O135" s="369"/>
      <c r="P135" s="369"/>
    </row>
    <row r="136" spans="1:16" x14ac:dyDescent="0.2">
      <c r="A136" s="372">
        <v>121</v>
      </c>
      <c r="B136" s="245" t="s">
        <v>301</v>
      </c>
      <c r="C136" s="243" t="s">
        <v>302</v>
      </c>
      <c r="D136" s="371">
        <f t="shared" si="5"/>
        <v>0</v>
      </c>
      <c r="E136" s="371">
        <v>0</v>
      </c>
      <c r="F136" s="371">
        <f t="shared" si="6"/>
        <v>0</v>
      </c>
      <c r="G136" s="371">
        <v>0</v>
      </c>
      <c r="H136" s="371">
        <v>0</v>
      </c>
      <c r="I136" s="371">
        <v>0</v>
      </c>
      <c r="J136" s="371">
        <f t="shared" si="7"/>
        <v>0</v>
      </c>
      <c r="K136" s="371">
        <v>0</v>
      </c>
      <c r="L136" s="371">
        <v>0</v>
      </c>
      <c r="M136" s="371">
        <v>0</v>
      </c>
      <c r="O136" s="369"/>
      <c r="P136" s="369"/>
    </row>
    <row r="137" spans="1:16" x14ac:dyDescent="0.2">
      <c r="A137" s="372">
        <v>122</v>
      </c>
      <c r="B137" s="376" t="s">
        <v>303</v>
      </c>
      <c r="C137" s="377" t="s">
        <v>304</v>
      </c>
      <c r="D137" s="371">
        <f t="shared" ref="D137:D150" si="8">E137+F137+J137</f>
        <v>0</v>
      </c>
      <c r="E137" s="371">
        <v>0</v>
      </c>
      <c r="F137" s="371">
        <f t="shared" ref="F137:F150" si="9">G137+H137+I137</f>
        <v>0</v>
      </c>
      <c r="G137" s="371">
        <v>0</v>
      </c>
      <c r="H137" s="371">
        <v>0</v>
      </c>
      <c r="I137" s="371">
        <v>0</v>
      </c>
      <c r="J137" s="371">
        <f t="shared" ref="J137:J150" si="10">K137+L137+M137</f>
        <v>0</v>
      </c>
      <c r="K137" s="371">
        <v>0</v>
      </c>
      <c r="L137" s="371">
        <v>0</v>
      </c>
      <c r="M137" s="371">
        <v>0</v>
      </c>
      <c r="O137" s="369"/>
      <c r="P137" s="369"/>
    </row>
    <row r="138" spans="1:16" x14ac:dyDescent="0.2">
      <c r="A138" s="372">
        <v>123</v>
      </c>
      <c r="B138" s="376" t="s">
        <v>16</v>
      </c>
      <c r="C138" s="377" t="s">
        <v>17</v>
      </c>
      <c r="D138" s="371">
        <f t="shared" si="8"/>
        <v>0</v>
      </c>
      <c r="E138" s="371">
        <v>0</v>
      </c>
      <c r="F138" s="371">
        <f t="shared" si="9"/>
        <v>0</v>
      </c>
      <c r="G138" s="371">
        <v>0</v>
      </c>
      <c r="H138" s="371">
        <v>0</v>
      </c>
      <c r="I138" s="371">
        <v>0</v>
      </c>
      <c r="J138" s="371">
        <f t="shared" si="10"/>
        <v>0</v>
      </c>
      <c r="K138" s="371">
        <v>0</v>
      </c>
      <c r="L138" s="371">
        <v>0</v>
      </c>
      <c r="M138" s="371">
        <v>0</v>
      </c>
      <c r="O138" s="369"/>
      <c r="P138" s="369"/>
    </row>
    <row r="139" spans="1:16" x14ac:dyDescent="0.2">
      <c r="A139" s="372">
        <v>124</v>
      </c>
      <c r="B139" s="376" t="s">
        <v>68</v>
      </c>
      <c r="C139" s="377" t="s">
        <v>69</v>
      </c>
      <c r="D139" s="371">
        <f t="shared" si="8"/>
        <v>0</v>
      </c>
      <c r="E139" s="371">
        <v>0</v>
      </c>
      <c r="F139" s="371">
        <f t="shared" si="9"/>
        <v>0</v>
      </c>
      <c r="G139" s="371">
        <v>0</v>
      </c>
      <c r="H139" s="371">
        <v>0</v>
      </c>
      <c r="I139" s="371">
        <v>0</v>
      </c>
      <c r="J139" s="371">
        <f t="shared" si="10"/>
        <v>0</v>
      </c>
      <c r="K139" s="371">
        <v>0</v>
      </c>
      <c r="L139" s="371">
        <v>0</v>
      </c>
      <c r="M139" s="371">
        <v>0</v>
      </c>
      <c r="O139" s="369"/>
      <c r="P139" s="369"/>
    </row>
    <row r="140" spans="1:16" x14ac:dyDescent="0.2">
      <c r="A140" s="372">
        <v>125</v>
      </c>
      <c r="B140" s="245" t="s">
        <v>60</v>
      </c>
      <c r="C140" s="243" t="s">
        <v>305</v>
      </c>
      <c r="D140" s="371">
        <f t="shared" si="8"/>
        <v>25853</v>
      </c>
      <c r="E140" s="371">
        <v>0</v>
      </c>
      <c r="F140" s="371">
        <f t="shared" si="9"/>
        <v>25853</v>
      </c>
      <c r="G140" s="371">
        <v>3152</v>
      </c>
      <c r="H140" s="371">
        <v>0</v>
      </c>
      <c r="I140" s="371">
        <v>22701</v>
      </c>
      <c r="J140" s="371">
        <f t="shared" si="10"/>
        <v>0</v>
      </c>
      <c r="K140" s="371">
        <v>0</v>
      </c>
      <c r="L140" s="371">
        <v>0</v>
      </c>
      <c r="M140" s="371">
        <v>0</v>
      </c>
      <c r="O140" s="369"/>
      <c r="P140" s="369"/>
    </row>
    <row r="141" spans="1:16" x14ac:dyDescent="0.2">
      <c r="A141" s="372">
        <v>126</v>
      </c>
      <c r="B141" s="375" t="s">
        <v>56</v>
      </c>
      <c r="C141" s="243" t="s">
        <v>306</v>
      </c>
      <c r="D141" s="371">
        <f t="shared" si="8"/>
        <v>26167</v>
      </c>
      <c r="E141" s="371">
        <v>0</v>
      </c>
      <c r="F141" s="371">
        <f t="shared" si="9"/>
        <v>20364</v>
      </c>
      <c r="G141" s="371">
        <v>7797</v>
      </c>
      <c r="H141" s="371">
        <v>104</v>
      </c>
      <c r="I141" s="371">
        <v>12463</v>
      </c>
      <c r="J141" s="371">
        <f t="shared" si="10"/>
        <v>5803</v>
      </c>
      <c r="K141" s="371">
        <v>952</v>
      </c>
      <c r="L141" s="371">
        <v>351</v>
      </c>
      <c r="M141" s="371">
        <v>4500</v>
      </c>
      <c r="O141" s="369"/>
      <c r="P141" s="369"/>
    </row>
    <row r="142" spans="1:16" x14ac:dyDescent="0.2">
      <c r="A142" s="372">
        <v>127</v>
      </c>
      <c r="B142" s="376" t="s">
        <v>307</v>
      </c>
      <c r="C142" s="377" t="s">
        <v>308</v>
      </c>
      <c r="D142" s="371">
        <f t="shared" si="8"/>
        <v>0</v>
      </c>
      <c r="E142" s="371">
        <v>0</v>
      </c>
      <c r="F142" s="371">
        <f t="shared" si="9"/>
        <v>0</v>
      </c>
      <c r="G142" s="371">
        <v>0</v>
      </c>
      <c r="H142" s="371">
        <v>0</v>
      </c>
      <c r="I142" s="371">
        <v>0</v>
      </c>
      <c r="J142" s="371">
        <f t="shared" si="10"/>
        <v>0</v>
      </c>
      <c r="K142" s="371">
        <v>0</v>
      </c>
      <c r="L142" s="371">
        <v>0</v>
      </c>
      <c r="M142" s="371">
        <v>0</v>
      </c>
      <c r="O142" s="369"/>
      <c r="P142" s="369"/>
    </row>
    <row r="143" spans="1:16" x14ac:dyDescent="0.2">
      <c r="A143" s="372">
        <v>128</v>
      </c>
      <c r="B143" s="373" t="s">
        <v>309</v>
      </c>
      <c r="C143" s="374" t="s">
        <v>310</v>
      </c>
      <c r="D143" s="371">
        <f t="shared" si="8"/>
        <v>0</v>
      </c>
      <c r="E143" s="371">
        <v>0</v>
      </c>
      <c r="F143" s="371">
        <f t="shared" si="9"/>
        <v>0</v>
      </c>
      <c r="G143" s="371">
        <v>0</v>
      </c>
      <c r="H143" s="371">
        <v>0</v>
      </c>
      <c r="I143" s="371">
        <v>0</v>
      </c>
      <c r="J143" s="371">
        <f t="shared" si="10"/>
        <v>0</v>
      </c>
      <c r="K143" s="371">
        <v>0</v>
      </c>
      <c r="L143" s="371">
        <v>0</v>
      </c>
      <c r="M143" s="371">
        <v>0</v>
      </c>
      <c r="O143" s="369"/>
      <c r="P143" s="369"/>
    </row>
    <row r="144" spans="1:16" x14ac:dyDescent="0.2">
      <c r="A144" s="372">
        <v>129</v>
      </c>
      <c r="B144" s="376" t="s">
        <v>311</v>
      </c>
      <c r="C144" s="377" t="s">
        <v>312</v>
      </c>
      <c r="D144" s="371">
        <f t="shared" si="8"/>
        <v>0</v>
      </c>
      <c r="E144" s="371">
        <v>0</v>
      </c>
      <c r="F144" s="371">
        <f t="shared" si="9"/>
        <v>0</v>
      </c>
      <c r="G144" s="371">
        <v>0</v>
      </c>
      <c r="H144" s="371">
        <v>0</v>
      </c>
      <c r="I144" s="371">
        <v>0</v>
      </c>
      <c r="J144" s="371">
        <f t="shared" si="10"/>
        <v>0</v>
      </c>
      <c r="K144" s="371">
        <v>0</v>
      </c>
      <c r="L144" s="371">
        <v>0</v>
      </c>
      <c r="M144" s="371">
        <v>0</v>
      </c>
      <c r="O144" s="369"/>
      <c r="P144" s="369"/>
    </row>
    <row r="145" spans="1:16" x14ac:dyDescent="0.2">
      <c r="A145" s="372">
        <v>130</v>
      </c>
      <c r="B145" s="384" t="s">
        <v>313</v>
      </c>
      <c r="C145" s="385" t="s">
        <v>314</v>
      </c>
      <c r="D145" s="371">
        <f t="shared" si="8"/>
        <v>0</v>
      </c>
      <c r="E145" s="371">
        <v>0</v>
      </c>
      <c r="F145" s="371">
        <f t="shared" si="9"/>
        <v>0</v>
      </c>
      <c r="G145" s="371">
        <v>0</v>
      </c>
      <c r="H145" s="371">
        <v>0</v>
      </c>
      <c r="I145" s="371">
        <v>0</v>
      </c>
      <c r="J145" s="371">
        <f t="shared" si="10"/>
        <v>0</v>
      </c>
      <c r="K145" s="371">
        <v>0</v>
      </c>
      <c r="L145" s="371">
        <v>0</v>
      </c>
      <c r="M145" s="371">
        <v>0</v>
      </c>
      <c r="O145" s="369"/>
      <c r="P145" s="369"/>
    </row>
    <row r="146" spans="1:16" x14ac:dyDescent="0.2">
      <c r="A146" s="372">
        <v>131</v>
      </c>
      <c r="B146" s="386" t="s">
        <v>315</v>
      </c>
      <c r="C146" s="387" t="s">
        <v>316</v>
      </c>
      <c r="D146" s="371">
        <f t="shared" si="8"/>
        <v>0</v>
      </c>
      <c r="E146" s="371">
        <v>0</v>
      </c>
      <c r="F146" s="371">
        <f t="shared" si="9"/>
        <v>0</v>
      </c>
      <c r="G146" s="371">
        <v>0</v>
      </c>
      <c r="H146" s="371">
        <v>0</v>
      </c>
      <c r="I146" s="371">
        <v>0</v>
      </c>
      <c r="J146" s="371">
        <f t="shared" si="10"/>
        <v>0</v>
      </c>
      <c r="K146" s="371">
        <v>0</v>
      </c>
      <c r="L146" s="371">
        <v>0</v>
      </c>
      <c r="M146" s="371">
        <v>0</v>
      </c>
      <c r="O146" s="369"/>
      <c r="P146" s="369"/>
    </row>
    <row r="147" spans="1:16" x14ac:dyDescent="0.2">
      <c r="A147" s="372">
        <v>132</v>
      </c>
      <c r="B147" s="388" t="s">
        <v>317</v>
      </c>
      <c r="C147" s="389" t="s">
        <v>318</v>
      </c>
      <c r="D147" s="371">
        <f t="shared" si="8"/>
        <v>0</v>
      </c>
      <c r="E147" s="371">
        <v>0</v>
      </c>
      <c r="F147" s="371">
        <f t="shared" si="9"/>
        <v>0</v>
      </c>
      <c r="G147" s="371">
        <v>0</v>
      </c>
      <c r="H147" s="371">
        <v>0</v>
      </c>
      <c r="I147" s="371">
        <v>0</v>
      </c>
      <c r="J147" s="371">
        <f t="shared" si="10"/>
        <v>0</v>
      </c>
      <c r="K147" s="371">
        <v>0</v>
      </c>
      <c r="L147" s="371">
        <v>0</v>
      </c>
      <c r="M147" s="371">
        <v>0</v>
      </c>
      <c r="O147" s="369"/>
      <c r="P147" s="369"/>
    </row>
    <row r="148" spans="1:16" x14ac:dyDescent="0.2">
      <c r="A148" s="372">
        <v>133</v>
      </c>
      <c r="B148" s="372" t="s">
        <v>319</v>
      </c>
      <c r="C148" s="390" t="s">
        <v>320</v>
      </c>
      <c r="D148" s="371">
        <f t="shared" si="8"/>
        <v>0</v>
      </c>
      <c r="E148" s="371">
        <v>0</v>
      </c>
      <c r="F148" s="371">
        <f t="shared" si="9"/>
        <v>0</v>
      </c>
      <c r="G148" s="371">
        <v>0</v>
      </c>
      <c r="H148" s="371">
        <v>0</v>
      </c>
      <c r="I148" s="371">
        <v>0</v>
      </c>
      <c r="J148" s="371">
        <f t="shared" si="10"/>
        <v>0</v>
      </c>
      <c r="K148" s="371">
        <v>0</v>
      </c>
      <c r="L148" s="371">
        <v>0</v>
      </c>
      <c r="M148" s="371">
        <v>0</v>
      </c>
      <c r="O148" s="369"/>
      <c r="P148" s="369"/>
    </row>
    <row r="149" spans="1:16" x14ac:dyDescent="0.2">
      <c r="A149" s="372">
        <v>134</v>
      </c>
      <c r="B149" s="221" t="s">
        <v>321</v>
      </c>
      <c r="C149" s="222" t="s">
        <v>322</v>
      </c>
      <c r="D149" s="371">
        <f t="shared" si="8"/>
        <v>0</v>
      </c>
      <c r="E149" s="371">
        <v>0</v>
      </c>
      <c r="F149" s="371">
        <f t="shared" si="9"/>
        <v>0</v>
      </c>
      <c r="G149" s="371">
        <v>0</v>
      </c>
      <c r="H149" s="371">
        <v>0</v>
      </c>
      <c r="I149" s="371">
        <v>0</v>
      </c>
      <c r="J149" s="371">
        <f t="shared" si="10"/>
        <v>0</v>
      </c>
      <c r="K149" s="371">
        <v>0</v>
      </c>
      <c r="L149" s="371">
        <v>0</v>
      </c>
      <c r="M149" s="371">
        <v>0</v>
      </c>
      <c r="O149" s="369"/>
      <c r="P149" s="369"/>
    </row>
    <row r="150" spans="1:16" x14ac:dyDescent="0.2">
      <c r="A150" s="372">
        <v>135</v>
      </c>
      <c r="B150" s="221" t="s">
        <v>323</v>
      </c>
      <c r="C150" s="222" t="s">
        <v>324</v>
      </c>
      <c r="D150" s="371">
        <f t="shared" si="8"/>
        <v>0</v>
      </c>
      <c r="E150" s="371">
        <v>0</v>
      </c>
      <c r="F150" s="371">
        <f t="shared" si="9"/>
        <v>0</v>
      </c>
      <c r="G150" s="371">
        <v>0</v>
      </c>
      <c r="H150" s="371">
        <v>0</v>
      </c>
      <c r="I150" s="223">
        <v>0</v>
      </c>
      <c r="J150" s="371">
        <f t="shared" si="10"/>
        <v>0</v>
      </c>
      <c r="K150" s="223">
        <v>0</v>
      </c>
      <c r="L150" s="223">
        <v>0</v>
      </c>
      <c r="M150" s="223">
        <v>0</v>
      </c>
      <c r="O150" s="369"/>
      <c r="P150" s="369"/>
    </row>
    <row r="151" spans="1:16" x14ac:dyDescent="0.2">
      <c r="A151" s="372">
        <v>136</v>
      </c>
      <c r="B151" s="759" t="s">
        <v>743</v>
      </c>
      <c r="C151" s="760" t="s">
        <v>744</v>
      </c>
      <c r="D151" s="371">
        <f t="shared" ref="D151" si="11">E151+F151+J151</f>
        <v>0</v>
      </c>
      <c r="E151" s="371">
        <v>0</v>
      </c>
      <c r="F151" s="371">
        <f t="shared" ref="F151" si="12">G151+H151+I151</f>
        <v>0</v>
      </c>
      <c r="G151" s="371">
        <v>0</v>
      </c>
      <c r="H151" s="371">
        <v>0</v>
      </c>
      <c r="I151" s="223">
        <v>0</v>
      </c>
      <c r="J151" s="371">
        <f t="shared" ref="J151" si="13">K151+L151+M151</f>
        <v>0</v>
      </c>
      <c r="K151" s="223">
        <v>0</v>
      </c>
      <c r="L151" s="223">
        <v>0</v>
      </c>
      <c r="M151" s="223">
        <v>0</v>
      </c>
    </row>
    <row r="153" spans="1:16" x14ac:dyDescent="0.2">
      <c r="H153" s="369"/>
      <c r="I153" s="369"/>
      <c r="J153" s="369"/>
      <c r="K153" s="369"/>
      <c r="L153" s="369"/>
      <c r="M153" s="369"/>
    </row>
    <row r="155" spans="1:16" x14ac:dyDescent="0.2">
      <c r="H155" s="369"/>
    </row>
  </sheetData>
  <mergeCells count="23">
    <mergeCell ref="A91:A94"/>
    <mergeCell ref="B91:B94"/>
    <mergeCell ref="K7:K8"/>
    <mergeCell ref="L7:M7"/>
    <mergeCell ref="A10:C10"/>
    <mergeCell ref="A11:C11"/>
    <mergeCell ref="A12:C12"/>
    <mergeCell ref="A1:M1"/>
    <mergeCell ref="A3:A8"/>
    <mergeCell ref="B3:B8"/>
    <mergeCell ref="C3:C8"/>
    <mergeCell ref="D3:M3"/>
    <mergeCell ref="D4:D8"/>
    <mergeCell ref="E4:M4"/>
    <mergeCell ref="E5:I5"/>
    <mergeCell ref="J5:M5"/>
    <mergeCell ref="E6:E8"/>
    <mergeCell ref="F6:I6"/>
    <mergeCell ref="J6:M6"/>
    <mergeCell ref="F7:F8"/>
    <mergeCell ref="G7:G8"/>
    <mergeCell ref="H7:I7"/>
    <mergeCell ref="J7:J8"/>
  </mergeCells>
  <pageMargins left="0.31496062992125984" right="0.31496062992125984" top="0.35433070866141736" bottom="0.35433070866141736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0"/>
  <sheetViews>
    <sheetView workbookViewId="0">
      <pane xSplit="4" ySplit="10" topLeftCell="E47" activePane="bottomRight" state="frozen"/>
      <selection pane="topRight" activeCell="E1" sqref="E1"/>
      <selection pane="bottomLeft" activeCell="A11" sqref="A11"/>
      <selection pane="bottomRight" activeCell="C156" sqref="C156"/>
    </sheetView>
  </sheetViews>
  <sheetFormatPr defaultRowHeight="12" x14ac:dyDescent="0.2"/>
  <cols>
    <col min="1" max="1" width="6.140625" style="329" customWidth="1"/>
    <col min="2" max="2" width="9.140625" style="329"/>
    <col min="3" max="3" width="33.140625" style="329" customWidth="1"/>
    <col min="4" max="4" width="13.140625" style="329" customWidth="1"/>
    <col min="5" max="5" width="10.5703125" style="329" customWidth="1"/>
    <col min="6" max="6" width="12" style="329" customWidth="1"/>
    <col min="7" max="10" width="11.28515625" style="329" customWidth="1"/>
    <col min="11" max="11" width="12.42578125" style="329" customWidth="1"/>
    <col min="12" max="12" width="11.7109375" style="329" customWidth="1"/>
    <col min="13" max="14" width="10.5703125" style="329" customWidth="1"/>
    <col min="15" max="18" width="10.140625" style="329" customWidth="1"/>
    <col min="19" max="19" width="14.5703125" style="329" customWidth="1"/>
    <col min="20" max="16384" width="9.140625" style="329"/>
  </cols>
  <sheetData>
    <row r="1" spans="1:19" ht="15.75" x14ac:dyDescent="0.2">
      <c r="B1" s="1039" t="s">
        <v>451</v>
      </c>
      <c r="C1" s="1039"/>
      <c r="D1" s="1039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  <c r="R1" s="1040"/>
      <c r="S1" s="1040"/>
    </row>
    <row r="2" spans="1:19" ht="12" customHeight="1" x14ac:dyDescent="0.2">
      <c r="A2" s="1037" t="s">
        <v>0</v>
      </c>
      <c r="B2" s="1041" t="s">
        <v>362</v>
      </c>
      <c r="C2" s="1037" t="s">
        <v>2</v>
      </c>
      <c r="D2" s="1044" t="s">
        <v>452</v>
      </c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</row>
    <row r="3" spans="1:19" ht="12" customHeight="1" x14ac:dyDescent="0.2">
      <c r="A3" s="1037"/>
      <c r="B3" s="1042"/>
      <c r="C3" s="1037"/>
      <c r="D3" s="1045" t="s">
        <v>444</v>
      </c>
      <c r="E3" s="1044" t="s">
        <v>421</v>
      </c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</row>
    <row r="4" spans="1:19" ht="28.5" customHeight="1" x14ac:dyDescent="0.2">
      <c r="A4" s="1037"/>
      <c r="B4" s="1042"/>
      <c r="C4" s="1037"/>
      <c r="D4" s="1045"/>
      <c r="E4" s="1038" t="s">
        <v>445</v>
      </c>
      <c r="F4" s="1038"/>
      <c r="G4" s="1038"/>
      <c r="H4" s="1012" t="s">
        <v>446</v>
      </c>
      <c r="I4" s="1034"/>
      <c r="J4" s="1034"/>
      <c r="K4" s="1034"/>
      <c r="L4" s="1013"/>
      <c r="M4" s="1038" t="s">
        <v>453</v>
      </c>
      <c r="N4" s="1038"/>
      <c r="O4" s="1012" t="s">
        <v>454</v>
      </c>
      <c r="P4" s="1034"/>
      <c r="Q4" s="1034"/>
      <c r="R4" s="1034"/>
      <c r="S4" s="1013"/>
    </row>
    <row r="5" spans="1:19" ht="47.25" customHeight="1" x14ac:dyDescent="0.2">
      <c r="A5" s="1037"/>
      <c r="B5" s="1042"/>
      <c r="C5" s="1037"/>
      <c r="D5" s="1045"/>
      <c r="E5" s="1035" t="s">
        <v>101</v>
      </c>
      <c r="F5" s="1012" t="s">
        <v>421</v>
      </c>
      <c r="G5" s="1013"/>
      <c r="H5" s="1035" t="s">
        <v>101</v>
      </c>
      <c r="I5" s="1037" t="s">
        <v>448</v>
      </c>
      <c r="J5" s="1037"/>
      <c r="K5" s="1038" t="s">
        <v>103</v>
      </c>
      <c r="L5" s="1038"/>
      <c r="M5" s="1037" t="s">
        <v>455</v>
      </c>
      <c r="N5" s="1038" t="s">
        <v>456</v>
      </c>
      <c r="O5" s="1038" t="s">
        <v>101</v>
      </c>
      <c r="P5" s="1032" t="s">
        <v>457</v>
      </c>
      <c r="Q5" s="1030" t="s">
        <v>458</v>
      </c>
      <c r="R5" s="1032" t="s">
        <v>359</v>
      </c>
      <c r="S5" s="1032" t="s">
        <v>459</v>
      </c>
    </row>
    <row r="6" spans="1:19" ht="36.75" customHeight="1" x14ac:dyDescent="0.2">
      <c r="A6" s="1037"/>
      <c r="B6" s="1043"/>
      <c r="C6" s="1037"/>
      <c r="D6" s="1033"/>
      <c r="E6" s="1036"/>
      <c r="F6" s="875" t="s">
        <v>360</v>
      </c>
      <c r="G6" s="876" t="s">
        <v>359</v>
      </c>
      <c r="H6" s="1036"/>
      <c r="I6" s="877" t="s">
        <v>458</v>
      </c>
      <c r="J6" s="874" t="s">
        <v>359</v>
      </c>
      <c r="K6" s="874" t="s">
        <v>360</v>
      </c>
      <c r="L6" s="876" t="s">
        <v>359</v>
      </c>
      <c r="M6" s="1037"/>
      <c r="N6" s="1038"/>
      <c r="O6" s="1038"/>
      <c r="P6" s="1033"/>
      <c r="Q6" s="1031"/>
      <c r="R6" s="1033"/>
      <c r="S6" s="1033"/>
    </row>
    <row r="7" spans="1:19" s="336" customFormat="1" ht="11.25" x14ac:dyDescent="0.2">
      <c r="A7" s="332">
        <v>1</v>
      </c>
      <c r="B7" s="332">
        <v>2</v>
      </c>
      <c r="C7" s="332">
        <v>3</v>
      </c>
      <c r="D7" s="333">
        <v>4</v>
      </c>
      <c r="E7" s="334">
        <v>5</v>
      </c>
      <c r="F7" s="334">
        <v>6</v>
      </c>
      <c r="G7" s="334">
        <v>7</v>
      </c>
      <c r="H7" s="334">
        <v>8</v>
      </c>
      <c r="I7" s="334">
        <v>9</v>
      </c>
      <c r="J7" s="334">
        <v>10</v>
      </c>
      <c r="K7" s="334">
        <v>11</v>
      </c>
      <c r="L7" s="334">
        <v>12</v>
      </c>
      <c r="M7" s="334">
        <v>13</v>
      </c>
      <c r="N7" s="334">
        <v>14</v>
      </c>
      <c r="O7" s="334">
        <v>15</v>
      </c>
      <c r="P7" s="334">
        <v>16</v>
      </c>
      <c r="Q7" s="334">
        <v>17</v>
      </c>
      <c r="R7" s="334">
        <v>18</v>
      </c>
      <c r="S7" s="334">
        <v>19</v>
      </c>
    </row>
    <row r="8" spans="1:19" s="336" customFormat="1" x14ac:dyDescent="0.2">
      <c r="A8" s="1020" t="s">
        <v>335</v>
      </c>
      <c r="B8" s="1020"/>
      <c r="C8" s="1020"/>
      <c r="D8" s="337">
        <f>E8+H8+M8+N8+O8</f>
        <v>3611155</v>
      </c>
      <c r="E8" s="337">
        <f t="shared" ref="E8:S8" si="0">E9+E10</f>
        <v>108287</v>
      </c>
      <c r="F8" s="337">
        <f t="shared" si="0"/>
        <v>5292</v>
      </c>
      <c r="G8" s="337">
        <f t="shared" si="0"/>
        <v>102995</v>
      </c>
      <c r="H8" s="337">
        <f>H9+H10</f>
        <v>2557695</v>
      </c>
      <c r="I8" s="337">
        <f t="shared" si="0"/>
        <v>21598</v>
      </c>
      <c r="J8" s="337">
        <f t="shared" si="0"/>
        <v>575446</v>
      </c>
      <c r="K8" s="337">
        <f>K9+K10</f>
        <v>229696</v>
      </c>
      <c r="L8" s="337">
        <f t="shared" si="0"/>
        <v>1730955</v>
      </c>
      <c r="M8" s="337">
        <f t="shared" si="0"/>
        <v>44073</v>
      </c>
      <c r="N8" s="337">
        <f t="shared" si="0"/>
        <v>18879</v>
      </c>
      <c r="O8" s="337">
        <f t="shared" si="0"/>
        <v>882221</v>
      </c>
      <c r="P8" s="337">
        <f t="shared" si="0"/>
        <v>11988</v>
      </c>
      <c r="Q8" s="337">
        <f t="shared" si="0"/>
        <v>4924</v>
      </c>
      <c r="R8" s="337">
        <f t="shared" si="0"/>
        <v>865309</v>
      </c>
      <c r="S8" s="337">
        <f t="shared" si="0"/>
        <v>300</v>
      </c>
    </row>
    <row r="9" spans="1:19" s="336" customFormat="1" ht="12" customHeight="1" x14ac:dyDescent="0.2">
      <c r="A9" s="1021" t="s">
        <v>105</v>
      </c>
      <c r="B9" s="1022"/>
      <c r="C9" s="1023"/>
      <c r="D9" s="334">
        <f>E9+J9+L9+M9+N9+O9</f>
        <v>146376</v>
      </c>
      <c r="E9" s="334">
        <f>F9+G9</f>
        <v>2376</v>
      </c>
      <c r="F9" s="334"/>
      <c r="G9" s="334">
        <v>2376</v>
      </c>
      <c r="H9" s="334">
        <f>I9+J9</f>
        <v>144000</v>
      </c>
      <c r="I9" s="334"/>
      <c r="J9" s="334">
        <v>144000</v>
      </c>
      <c r="K9" s="334"/>
      <c r="L9" s="334"/>
      <c r="M9" s="334"/>
      <c r="N9" s="334"/>
      <c r="O9" s="334"/>
      <c r="P9" s="334"/>
      <c r="Q9" s="334"/>
      <c r="R9" s="334"/>
      <c r="S9" s="334"/>
    </row>
    <row r="10" spans="1:19" s="336" customFormat="1" ht="12" customHeight="1" x14ac:dyDescent="0.2">
      <c r="A10" s="1021" t="s">
        <v>108</v>
      </c>
      <c r="B10" s="1022"/>
      <c r="C10" s="1023"/>
      <c r="D10" s="337">
        <f t="shared" ref="D10:S10" si="1">SUM(D11:D143)-D89</f>
        <v>3464779</v>
      </c>
      <c r="E10" s="337">
        <f t="shared" si="1"/>
        <v>105911</v>
      </c>
      <c r="F10" s="337">
        <f t="shared" si="1"/>
        <v>5292</v>
      </c>
      <c r="G10" s="337">
        <f t="shared" si="1"/>
        <v>100619</v>
      </c>
      <c r="H10" s="337">
        <f t="shared" si="1"/>
        <v>2413695</v>
      </c>
      <c r="I10" s="337">
        <f t="shared" si="1"/>
        <v>21598</v>
      </c>
      <c r="J10" s="337">
        <f t="shared" si="1"/>
        <v>431446</v>
      </c>
      <c r="K10" s="337">
        <f t="shared" si="1"/>
        <v>229696</v>
      </c>
      <c r="L10" s="337">
        <f t="shared" si="1"/>
        <v>1730955</v>
      </c>
      <c r="M10" s="337">
        <f t="shared" si="1"/>
        <v>44073</v>
      </c>
      <c r="N10" s="337">
        <f t="shared" si="1"/>
        <v>18879</v>
      </c>
      <c r="O10" s="337">
        <f t="shared" si="1"/>
        <v>882221</v>
      </c>
      <c r="P10" s="337">
        <f t="shared" si="1"/>
        <v>11988</v>
      </c>
      <c r="Q10" s="337">
        <f t="shared" si="1"/>
        <v>4924</v>
      </c>
      <c r="R10" s="337">
        <f t="shared" si="1"/>
        <v>865309</v>
      </c>
      <c r="S10" s="337">
        <f t="shared" si="1"/>
        <v>300</v>
      </c>
    </row>
    <row r="11" spans="1:19" x14ac:dyDescent="0.2">
      <c r="A11" s="338">
        <v>1</v>
      </c>
      <c r="B11" s="245" t="s">
        <v>109</v>
      </c>
      <c r="C11" s="243" t="s">
        <v>110</v>
      </c>
      <c r="D11" s="334">
        <f>E11+H11+M11+N11+O11</f>
        <v>10448</v>
      </c>
      <c r="E11" s="339">
        <f>F11+G11</f>
        <v>0</v>
      </c>
      <c r="F11" s="339">
        <v>0</v>
      </c>
      <c r="G11" s="339">
        <v>0</v>
      </c>
      <c r="H11" s="339">
        <f>SUM(I11:L11)</f>
        <v>10448</v>
      </c>
      <c r="I11" s="365">
        <v>0</v>
      </c>
      <c r="J11" s="339">
        <v>2060</v>
      </c>
      <c r="K11" s="339">
        <v>1350</v>
      </c>
      <c r="L11" s="339">
        <v>7038</v>
      </c>
      <c r="M11" s="339">
        <v>0</v>
      </c>
      <c r="N11" s="339">
        <v>0</v>
      </c>
      <c r="O11" s="334">
        <f>P11+Q11+R11</f>
        <v>0</v>
      </c>
      <c r="P11" s="339">
        <v>0</v>
      </c>
      <c r="Q11" s="339">
        <v>0</v>
      </c>
      <c r="R11" s="339">
        <v>0</v>
      </c>
      <c r="S11" s="339">
        <v>0</v>
      </c>
    </row>
    <row r="12" spans="1:19" x14ac:dyDescent="0.2">
      <c r="A12" s="338">
        <v>2</v>
      </c>
      <c r="B12" s="247" t="s">
        <v>111</v>
      </c>
      <c r="C12" s="243" t="s">
        <v>112</v>
      </c>
      <c r="D12" s="334">
        <f>E12+H12+M12+N12+O12</f>
        <v>13194</v>
      </c>
      <c r="E12" s="339">
        <f t="shared" ref="E12:E75" si="2">F12+G12</f>
        <v>0</v>
      </c>
      <c r="F12" s="339">
        <v>0</v>
      </c>
      <c r="G12" s="339">
        <v>0</v>
      </c>
      <c r="H12" s="339">
        <f t="shared" ref="H12:H75" si="3">SUM(I12:L12)</f>
        <v>11730</v>
      </c>
      <c r="I12" s="365">
        <v>0</v>
      </c>
      <c r="J12" s="339">
        <v>1090</v>
      </c>
      <c r="K12" s="339">
        <v>800</v>
      </c>
      <c r="L12" s="339">
        <v>9840</v>
      </c>
      <c r="M12" s="339">
        <v>1025</v>
      </c>
      <c r="N12" s="339">
        <v>439</v>
      </c>
      <c r="O12" s="334">
        <f t="shared" ref="O12:O75" si="4">P12+Q12+R12</f>
        <v>0</v>
      </c>
      <c r="P12" s="339">
        <v>0</v>
      </c>
      <c r="Q12" s="339">
        <v>0</v>
      </c>
      <c r="R12" s="339">
        <v>0</v>
      </c>
      <c r="S12" s="339">
        <v>0</v>
      </c>
    </row>
    <row r="13" spans="1:19" x14ac:dyDescent="0.2">
      <c r="A13" s="338">
        <v>3</v>
      </c>
      <c r="B13" s="242" t="s">
        <v>80</v>
      </c>
      <c r="C13" s="243" t="s">
        <v>81</v>
      </c>
      <c r="D13" s="334">
        <f t="shared" ref="D13:D76" si="5">E13+H13+M13+N13+O13</f>
        <v>28688</v>
      </c>
      <c r="E13" s="339">
        <f t="shared" si="2"/>
        <v>0</v>
      </c>
      <c r="F13" s="339">
        <v>0</v>
      </c>
      <c r="G13" s="339">
        <v>0</v>
      </c>
      <c r="H13" s="339">
        <f t="shared" si="3"/>
        <v>27079</v>
      </c>
      <c r="I13" s="365">
        <v>0</v>
      </c>
      <c r="J13" s="339">
        <v>1040</v>
      </c>
      <c r="K13" s="339">
        <v>1700</v>
      </c>
      <c r="L13" s="339">
        <v>24339</v>
      </c>
      <c r="M13" s="339">
        <v>1025</v>
      </c>
      <c r="N13" s="339">
        <v>439</v>
      </c>
      <c r="O13" s="334">
        <f t="shared" si="4"/>
        <v>145</v>
      </c>
      <c r="P13" s="339">
        <v>0</v>
      </c>
      <c r="Q13" s="339">
        <v>0</v>
      </c>
      <c r="R13" s="339">
        <v>145</v>
      </c>
      <c r="S13" s="339">
        <v>0</v>
      </c>
    </row>
    <row r="14" spans="1:19" x14ac:dyDescent="0.2">
      <c r="A14" s="338">
        <v>4</v>
      </c>
      <c r="B14" s="245" t="s">
        <v>113</v>
      </c>
      <c r="C14" s="243" t="s">
        <v>114</v>
      </c>
      <c r="D14" s="334">
        <f t="shared" si="5"/>
        <v>11809</v>
      </c>
      <c r="E14" s="339">
        <f t="shared" si="2"/>
        <v>0</v>
      </c>
      <c r="F14" s="339">
        <v>0</v>
      </c>
      <c r="G14" s="339">
        <v>0</v>
      </c>
      <c r="H14" s="339">
        <f t="shared" si="3"/>
        <v>11809</v>
      </c>
      <c r="I14" s="365">
        <v>0</v>
      </c>
      <c r="J14" s="339">
        <v>2154</v>
      </c>
      <c r="K14" s="339">
        <v>751</v>
      </c>
      <c r="L14" s="339">
        <v>8904</v>
      </c>
      <c r="M14" s="339">
        <v>0</v>
      </c>
      <c r="N14" s="339">
        <v>0</v>
      </c>
      <c r="O14" s="334">
        <f t="shared" si="4"/>
        <v>0</v>
      </c>
      <c r="P14" s="339">
        <v>0</v>
      </c>
      <c r="Q14" s="339">
        <v>0</v>
      </c>
      <c r="R14" s="339">
        <v>0</v>
      </c>
      <c r="S14" s="339">
        <v>0</v>
      </c>
    </row>
    <row r="15" spans="1:19" x14ac:dyDescent="0.2">
      <c r="A15" s="338">
        <v>5</v>
      </c>
      <c r="B15" s="245" t="s">
        <v>115</v>
      </c>
      <c r="C15" s="243" t="s">
        <v>116</v>
      </c>
      <c r="D15" s="334">
        <f t="shared" si="5"/>
        <v>7994</v>
      </c>
      <c r="E15" s="339">
        <f t="shared" si="2"/>
        <v>0</v>
      </c>
      <c r="F15" s="339">
        <v>0</v>
      </c>
      <c r="G15" s="339">
        <v>0</v>
      </c>
      <c r="H15" s="339">
        <f t="shared" si="3"/>
        <v>7994</v>
      </c>
      <c r="I15" s="365">
        <v>0</v>
      </c>
      <c r="J15" s="339">
        <v>2120</v>
      </c>
      <c r="K15" s="339">
        <v>3300</v>
      </c>
      <c r="L15" s="339">
        <v>2574</v>
      </c>
      <c r="M15" s="339">
        <v>0</v>
      </c>
      <c r="N15" s="339">
        <v>0</v>
      </c>
      <c r="O15" s="334">
        <f t="shared" si="4"/>
        <v>0</v>
      </c>
      <c r="P15" s="339">
        <v>0</v>
      </c>
      <c r="Q15" s="339">
        <v>0</v>
      </c>
      <c r="R15" s="339">
        <v>0</v>
      </c>
      <c r="S15" s="339">
        <v>0</v>
      </c>
    </row>
    <row r="16" spans="1:19" x14ac:dyDescent="0.2">
      <c r="A16" s="338">
        <v>6</v>
      </c>
      <c r="B16" s="242" t="s">
        <v>117</v>
      </c>
      <c r="C16" s="243" t="s">
        <v>118</v>
      </c>
      <c r="D16" s="334">
        <f t="shared" si="5"/>
        <v>116416</v>
      </c>
      <c r="E16" s="339">
        <f t="shared" si="2"/>
        <v>0</v>
      </c>
      <c r="F16" s="339">
        <v>0</v>
      </c>
      <c r="G16" s="339">
        <v>0</v>
      </c>
      <c r="H16" s="339">
        <f t="shared" si="3"/>
        <v>114779</v>
      </c>
      <c r="I16" s="365">
        <v>218</v>
      </c>
      <c r="J16" s="339">
        <v>16760</v>
      </c>
      <c r="K16" s="339">
        <v>12082</v>
      </c>
      <c r="L16" s="339">
        <v>85719</v>
      </c>
      <c r="M16" s="339">
        <v>1025</v>
      </c>
      <c r="N16" s="339">
        <v>439</v>
      </c>
      <c r="O16" s="334">
        <f t="shared" si="4"/>
        <v>173</v>
      </c>
      <c r="P16" s="339">
        <v>0</v>
      </c>
      <c r="Q16" s="339">
        <v>0</v>
      </c>
      <c r="R16" s="339">
        <v>173</v>
      </c>
      <c r="S16" s="339">
        <v>0</v>
      </c>
    </row>
    <row r="17" spans="1:19" x14ac:dyDescent="0.2">
      <c r="A17" s="338">
        <v>7</v>
      </c>
      <c r="B17" s="245" t="s">
        <v>20</v>
      </c>
      <c r="C17" s="243" t="s">
        <v>21</v>
      </c>
      <c r="D17" s="334">
        <f t="shared" si="5"/>
        <v>32188</v>
      </c>
      <c r="E17" s="339">
        <f t="shared" si="2"/>
        <v>0</v>
      </c>
      <c r="F17" s="339">
        <v>0</v>
      </c>
      <c r="G17" s="339">
        <v>0</v>
      </c>
      <c r="H17" s="339">
        <f t="shared" si="3"/>
        <v>30451</v>
      </c>
      <c r="I17" s="365">
        <v>1373</v>
      </c>
      <c r="J17" s="339">
        <v>3807</v>
      </c>
      <c r="K17" s="339">
        <v>5523</v>
      </c>
      <c r="L17" s="339">
        <v>19748</v>
      </c>
      <c r="M17" s="339">
        <v>1025</v>
      </c>
      <c r="N17" s="339">
        <v>439</v>
      </c>
      <c r="O17" s="334">
        <f t="shared" si="4"/>
        <v>273</v>
      </c>
      <c r="P17" s="339">
        <v>0</v>
      </c>
      <c r="Q17" s="339">
        <v>0</v>
      </c>
      <c r="R17" s="339">
        <v>273</v>
      </c>
      <c r="S17" s="339">
        <v>0</v>
      </c>
    </row>
    <row r="18" spans="1:19" x14ac:dyDescent="0.2">
      <c r="A18" s="338">
        <v>8</v>
      </c>
      <c r="B18" s="242" t="s">
        <v>119</v>
      </c>
      <c r="C18" s="243" t="s">
        <v>120</v>
      </c>
      <c r="D18" s="334">
        <f t="shared" si="5"/>
        <v>13475</v>
      </c>
      <c r="E18" s="339">
        <f t="shared" si="2"/>
        <v>0</v>
      </c>
      <c r="F18" s="339">
        <v>0</v>
      </c>
      <c r="G18" s="339">
        <v>0</v>
      </c>
      <c r="H18" s="339">
        <f t="shared" si="3"/>
        <v>13475</v>
      </c>
      <c r="I18" s="365">
        <v>0</v>
      </c>
      <c r="J18" s="339">
        <v>2463</v>
      </c>
      <c r="K18" s="339">
        <v>1603</v>
      </c>
      <c r="L18" s="339">
        <v>9409</v>
      </c>
      <c r="M18" s="339">
        <v>0</v>
      </c>
      <c r="N18" s="339">
        <v>0</v>
      </c>
      <c r="O18" s="334">
        <f t="shared" si="4"/>
        <v>0</v>
      </c>
      <c r="P18" s="339">
        <v>0</v>
      </c>
      <c r="Q18" s="339">
        <v>0</v>
      </c>
      <c r="R18" s="339">
        <v>0</v>
      </c>
      <c r="S18" s="339">
        <v>0</v>
      </c>
    </row>
    <row r="19" spans="1:19" x14ac:dyDescent="0.2">
      <c r="A19" s="338">
        <v>9</v>
      </c>
      <c r="B19" s="242" t="s">
        <v>121</v>
      </c>
      <c r="C19" s="243" t="s">
        <v>122</v>
      </c>
      <c r="D19" s="334">
        <f t="shared" si="5"/>
        <v>14108</v>
      </c>
      <c r="E19" s="339">
        <f t="shared" si="2"/>
        <v>0</v>
      </c>
      <c r="F19" s="339">
        <v>0</v>
      </c>
      <c r="G19" s="339">
        <v>0</v>
      </c>
      <c r="H19" s="339">
        <f t="shared" si="3"/>
        <v>12644</v>
      </c>
      <c r="I19" s="365">
        <v>0</v>
      </c>
      <c r="J19" s="339">
        <v>1047</v>
      </c>
      <c r="K19" s="339">
        <v>3022</v>
      </c>
      <c r="L19" s="339">
        <v>8575</v>
      </c>
      <c r="M19" s="339">
        <v>1025</v>
      </c>
      <c r="N19" s="339">
        <v>439</v>
      </c>
      <c r="O19" s="334">
        <f t="shared" si="4"/>
        <v>0</v>
      </c>
      <c r="P19" s="339">
        <v>0</v>
      </c>
      <c r="Q19" s="339">
        <v>0</v>
      </c>
      <c r="R19" s="339">
        <v>0</v>
      </c>
      <c r="S19" s="339">
        <v>0</v>
      </c>
    </row>
    <row r="20" spans="1:19" x14ac:dyDescent="0.2">
      <c r="A20" s="338">
        <v>10</v>
      </c>
      <c r="B20" s="242" t="s">
        <v>123</v>
      </c>
      <c r="C20" s="243" t="s">
        <v>124</v>
      </c>
      <c r="D20" s="334">
        <f t="shared" si="5"/>
        <v>13298</v>
      </c>
      <c r="E20" s="339">
        <f t="shared" si="2"/>
        <v>0</v>
      </c>
      <c r="F20" s="339">
        <v>0</v>
      </c>
      <c r="G20" s="339">
        <v>0</v>
      </c>
      <c r="H20" s="339">
        <f t="shared" si="3"/>
        <v>13298</v>
      </c>
      <c r="I20" s="365">
        <v>0</v>
      </c>
      <c r="J20" s="339">
        <v>990</v>
      </c>
      <c r="K20" s="339">
        <v>3890</v>
      </c>
      <c r="L20" s="339">
        <v>8418</v>
      </c>
      <c r="M20" s="339">
        <v>0</v>
      </c>
      <c r="N20" s="339">
        <v>0</v>
      </c>
      <c r="O20" s="334">
        <f t="shared" si="4"/>
        <v>0</v>
      </c>
      <c r="P20" s="339">
        <v>0</v>
      </c>
      <c r="Q20" s="339">
        <v>0</v>
      </c>
      <c r="R20" s="339">
        <v>0</v>
      </c>
      <c r="S20" s="339">
        <v>0</v>
      </c>
    </row>
    <row r="21" spans="1:19" x14ac:dyDescent="0.2">
      <c r="A21" s="338">
        <v>11</v>
      </c>
      <c r="B21" s="242" t="s">
        <v>125</v>
      </c>
      <c r="C21" s="243" t="s">
        <v>126</v>
      </c>
      <c r="D21" s="334">
        <f t="shared" si="5"/>
        <v>7220</v>
      </c>
      <c r="E21" s="339">
        <f t="shared" si="2"/>
        <v>0</v>
      </c>
      <c r="F21" s="339">
        <v>0</v>
      </c>
      <c r="G21" s="339">
        <v>0</v>
      </c>
      <c r="H21" s="339">
        <f t="shared" si="3"/>
        <v>7220</v>
      </c>
      <c r="I21" s="365">
        <v>0</v>
      </c>
      <c r="J21" s="339">
        <v>1784</v>
      </c>
      <c r="K21" s="339">
        <v>1992</v>
      </c>
      <c r="L21" s="339">
        <v>3444</v>
      </c>
      <c r="M21" s="339">
        <v>0</v>
      </c>
      <c r="N21" s="339">
        <v>0</v>
      </c>
      <c r="O21" s="334">
        <f t="shared" si="4"/>
        <v>0</v>
      </c>
      <c r="P21" s="339">
        <v>0</v>
      </c>
      <c r="Q21" s="339">
        <v>0</v>
      </c>
      <c r="R21" s="339">
        <v>0</v>
      </c>
      <c r="S21" s="339">
        <v>0</v>
      </c>
    </row>
    <row r="22" spans="1:19" x14ac:dyDescent="0.2">
      <c r="A22" s="338">
        <v>12</v>
      </c>
      <c r="B22" s="242" t="s">
        <v>127</v>
      </c>
      <c r="C22" s="243" t="s">
        <v>128</v>
      </c>
      <c r="D22" s="334">
        <f t="shared" si="5"/>
        <v>30548</v>
      </c>
      <c r="E22" s="339">
        <f t="shared" si="2"/>
        <v>0</v>
      </c>
      <c r="F22" s="339">
        <v>0</v>
      </c>
      <c r="G22" s="339">
        <v>0</v>
      </c>
      <c r="H22" s="339">
        <f t="shared" si="3"/>
        <v>29084</v>
      </c>
      <c r="I22" s="365">
        <v>0</v>
      </c>
      <c r="J22" s="339">
        <v>2520</v>
      </c>
      <c r="K22" s="339">
        <v>0</v>
      </c>
      <c r="L22" s="339">
        <v>26564</v>
      </c>
      <c r="M22" s="339">
        <v>1025</v>
      </c>
      <c r="N22" s="339">
        <v>439</v>
      </c>
      <c r="O22" s="334">
        <f t="shared" si="4"/>
        <v>0</v>
      </c>
      <c r="P22" s="339">
        <v>0</v>
      </c>
      <c r="Q22" s="339">
        <v>0</v>
      </c>
      <c r="R22" s="339">
        <v>0</v>
      </c>
      <c r="S22" s="339">
        <v>0</v>
      </c>
    </row>
    <row r="23" spans="1:19" x14ac:dyDescent="0.2">
      <c r="A23" s="338">
        <v>13</v>
      </c>
      <c r="B23" s="242" t="s">
        <v>129</v>
      </c>
      <c r="C23" s="243" t="s">
        <v>130</v>
      </c>
      <c r="D23" s="334">
        <f t="shared" si="5"/>
        <v>0</v>
      </c>
      <c r="E23" s="339">
        <f t="shared" si="2"/>
        <v>0</v>
      </c>
      <c r="F23" s="339">
        <v>0</v>
      </c>
      <c r="G23" s="339">
        <v>0</v>
      </c>
      <c r="H23" s="339">
        <f t="shared" si="3"/>
        <v>0</v>
      </c>
      <c r="I23" s="365">
        <v>0</v>
      </c>
      <c r="J23" s="339">
        <v>0</v>
      </c>
      <c r="K23" s="339">
        <v>0</v>
      </c>
      <c r="L23" s="339">
        <v>0</v>
      </c>
      <c r="M23" s="339">
        <v>0</v>
      </c>
      <c r="N23" s="339">
        <v>0</v>
      </c>
      <c r="O23" s="334">
        <f t="shared" si="4"/>
        <v>0</v>
      </c>
      <c r="P23" s="339">
        <v>0</v>
      </c>
      <c r="Q23" s="339">
        <v>0</v>
      </c>
      <c r="R23" s="339">
        <v>0</v>
      </c>
      <c r="S23" s="339">
        <v>0</v>
      </c>
    </row>
    <row r="24" spans="1:19" x14ac:dyDescent="0.2">
      <c r="A24" s="338">
        <v>14</v>
      </c>
      <c r="B24" s="242" t="s">
        <v>131</v>
      </c>
      <c r="C24" s="243" t="s">
        <v>132</v>
      </c>
      <c r="D24" s="334">
        <f t="shared" si="5"/>
        <v>14045</v>
      </c>
      <c r="E24" s="339">
        <f t="shared" si="2"/>
        <v>0</v>
      </c>
      <c r="F24" s="339">
        <v>0</v>
      </c>
      <c r="G24" s="339">
        <v>0</v>
      </c>
      <c r="H24" s="339">
        <f t="shared" si="3"/>
        <v>14045</v>
      </c>
      <c r="I24" s="365">
        <v>0</v>
      </c>
      <c r="J24" s="339">
        <v>1957</v>
      </c>
      <c r="K24" s="339">
        <v>1007</v>
      </c>
      <c r="L24" s="339">
        <v>11081</v>
      </c>
      <c r="M24" s="339">
        <v>0</v>
      </c>
      <c r="N24" s="339">
        <v>0</v>
      </c>
      <c r="O24" s="334">
        <f t="shared" si="4"/>
        <v>0</v>
      </c>
      <c r="P24" s="339">
        <v>0</v>
      </c>
      <c r="Q24" s="339">
        <v>0</v>
      </c>
      <c r="R24" s="339">
        <v>0</v>
      </c>
      <c r="S24" s="339">
        <v>0</v>
      </c>
    </row>
    <row r="25" spans="1:19" x14ac:dyDescent="0.2">
      <c r="A25" s="338">
        <v>15</v>
      </c>
      <c r="B25" s="242" t="s">
        <v>133</v>
      </c>
      <c r="C25" s="243" t="s">
        <v>134</v>
      </c>
      <c r="D25" s="334">
        <f t="shared" si="5"/>
        <v>27270</v>
      </c>
      <c r="E25" s="339">
        <f t="shared" si="2"/>
        <v>0</v>
      </c>
      <c r="F25" s="339">
        <v>0</v>
      </c>
      <c r="G25" s="339">
        <v>0</v>
      </c>
      <c r="H25" s="339">
        <f t="shared" si="3"/>
        <v>25806</v>
      </c>
      <c r="I25" s="365">
        <v>0</v>
      </c>
      <c r="J25" s="339">
        <v>2565</v>
      </c>
      <c r="K25" s="339">
        <v>7069</v>
      </c>
      <c r="L25" s="339">
        <v>16172</v>
      </c>
      <c r="M25" s="339">
        <v>1025</v>
      </c>
      <c r="N25" s="339">
        <v>439</v>
      </c>
      <c r="O25" s="334">
        <f t="shared" si="4"/>
        <v>0</v>
      </c>
      <c r="P25" s="339">
        <v>0</v>
      </c>
      <c r="Q25" s="339">
        <v>0</v>
      </c>
      <c r="R25" s="339">
        <v>0</v>
      </c>
      <c r="S25" s="339">
        <v>0</v>
      </c>
    </row>
    <row r="26" spans="1:19" x14ac:dyDescent="0.2">
      <c r="A26" s="338">
        <v>16</v>
      </c>
      <c r="B26" s="242" t="s">
        <v>135</v>
      </c>
      <c r="C26" s="243" t="s">
        <v>136</v>
      </c>
      <c r="D26" s="334">
        <f t="shared" si="5"/>
        <v>36726</v>
      </c>
      <c r="E26" s="339">
        <f t="shared" si="2"/>
        <v>0</v>
      </c>
      <c r="F26" s="339">
        <v>0</v>
      </c>
      <c r="G26" s="339">
        <v>0</v>
      </c>
      <c r="H26" s="339">
        <f t="shared" si="3"/>
        <v>36726</v>
      </c>
      <c r="I26" s="365">
        <v>0</v>
      </c>
      <c r="J26" s="339">
        <v>3135</v>
      </c>
      <c r="K26" s="339">
        <v>4610</v>
      </c>
      <c r="L26" s="339">
        <v>28981</v>
      </c>
      <c r="M26" s="339">
        <v>0</v>
      </c>
      <c r="N26" s="339">
        <v>0</v>
      </c>
      <c r="O26" s="334">
        <f t="shared" si="4"/>
        <v>0</v>
      </c>
      <c r="P26" s="339">
        <v>0</v>
      </c>
      <c r="Q26" s="339">
        <v>0</v>
      </c>
      <c r="R26" s="339">
        <v>0</v>
      </c>
      <c r="S26" s="339">
        <v>0</v>
      </c>
    </row>
    <row r="27" spans="1:19" x14ac:dyDescent="0.2">
      <c r="A27" s="338">
        <v>17</v>
      </c>
      <c r="B27" s="242" t="s">
        <v>30</v>
      </c>
      <c r="C27" s="243" t="s">
        <v>31</v>
      </c>
      <c r="D27" s="334">
        <f t="shared" si="5"/>
        <v>44235</v>
      </c>
      <c r="E27" s="339">
        <f t="shared" si="2"/>
        <v>0</v>
      </c>
      <c r="F27" s="339">
        <v>0</v>
      </c>
      <c r="G27" s="339">
        <v>0</v>
      </c>
      <c r="H27" s="339">
        <f t="shared" si="3"/>
        <v>42508</v>
      </c>
      <c r="I27" s="365">
        <v>0</v>
      </c>
      <c r="J27" s="339">
        <v>13930</v>
      </c>
      <c r="K27" s="339">
        <v>550</v>
      </c>
      <c r="L27" s="339">
        <v>28028</v>
      </c>
      <c r="M27" s="339">
        <v>1025</v>
      </c>
      <c r="N27" s="339">
        <v>439</v>
      </c>
      <c r="O27" s="334">
        <f t="shared" si="4"/>
        <v>263</v>
      </c>
      <c r="P27" s="339">
        <v>0</v>
      </c>
      <c r="Q27" s="339">
        <v>0</v>
      </c>
      <c r="R27" s="339">
        <v>263</v>
      </c>
      <c r="S27" s="339">
        <v>0</v>
      </c>
    </row>
    <row r="28" spans="1:19" x14ac:dyDescent="0.2">
      <c r="A28" s="338">
        <v>18</v>
      </c>
      <c r="B28" s="245" t="s">
        <v>137</v>
      </c>
      <c r="C28" s="243" t="s">
        <v>138</v>
      </c>
      <c r="D28" s="334">
        <f t="shared" si="5"/>
        <v>15505</v>
      </c>
      <c r="E28" s="339">
        <f t="shared" si="2"/>
        <v>0</v>
      </c>
      <c r="F28" s="339">
        <v>0</v>
      </c>
      <c r="G28" s="339">
        <v>0</v>
      </c>
      <c r="H28" s="339">
        <f t="shared" si="3"/>
        <v>15505</v>
      </c>
      <c r="I28" s="365">
        <v>0</v>
      </c>
      <c r="J28" s="339">
        <v>3252</v>
      </c>
      <c r="K28" s="339">
        <v>107</v>
      </c>
      <c r="L28" s="339">
        <v>12146</v>
      </c>
      <c r="M28" s="339">
        <v>0</v>
      </c>
      <c r="N28" s="339">
        <v>0</v>
      </c>
      <c r="O28" s="334">
        <f t="shared" si="4"/>
        <v>0</v>
      </c>
      <c r="P28" s="339">
        <v>0</v>
      </c>
      <c r="Q28" s="339">
        <v>0</v>
      </c>
      <c r="R28" s="339">
        <v>0</v>
      </c>
      <c r="S28" s="339">
        <v>0</v>
      </c>
    </row>
    <row r="29" spans="1:19" x14ac:dyDescent="0.2">
      <c r="A29" s="338">
        <v>19</v>
      </c>
      <c r="B29" s="245" t="s">
        <v>139</v>
      </c>
      <c r="C29" s="243" t="s">
        <v>140</v>
      </c>
      <c r="D29" s="334">
        <f t="shared" si="5"/>
        <v>7073</v>
      </c>
      <c r="E29" s="339">
        <f t="shared" si="2"/>
        <v>0</v>
      </c>
      <c r="F29" s="339">
        <v>0</v>
      </c>
      <c r="G29" s="339">
        <v>0</v>
      </c>
      <c r="H29" s="339">
        <f t="shared" si="3"/>
        <v>7073</v>
      </c>
      <c r="I29" s="365">
        <v>0</v>
      </c>
      <c r="J29" s="339">
        <v>1891</v>
      </c>
      <c r="K29" s="339">
        <v>104</v>
      </c>
      <c r="L29" s="339">
        <v>5078</v>
      </c>
      <c r="M29" s="339">
        <v>0</v>
      </c>
      <c r="N29" s="339">
        <v>0</v>
      </c>
      <c r="O29" s="334">
        <f t="shared" si="4"/>
        <v>0</v>
      </c>
      <c r="P29" s="339">
        <v>0</v>
      </c>
      <c r="Q29" s="339">
        <v>0</v>
      </c>
      <c r="R29" s="339">
        <v>0</v>
      </c>
      <c r="S29" s="339">
        <v>0</v>
      </c>
    </row>
    <row r="30" spans="1:19" x14ac:dyDescent="0.2">
      <c r="A30" s="338">
        <v>20</v>
      </c>
      <c r="B30" s="245" t="s">
        <v>84</v>
      </c>
      <c r="C30" s="243" t="s">
        <v>85</v>
      </c>
      <c r="D30" s="334">
        <f t="shared" si="5"/>
        <v>39539</v>
      </c>
      <c r="E30" s="339">
        <f t="shared" si="2"/>
        <v>0</v>
      </c>
      <c r="F30" s="339">
        <v>0</v>
      </c>
      <c r="G30" s="339">
        <v>0</v>
      </c>
      <c r="H30" s="339">
        <f t="shared" si="3"/>
        <v>38075</v>
      </c>
      <c r="I30" s="365">
        <v>870</v>
      </c>
      <c r="J30" s="339">
        <v>4892</v>
      </c>
      <c r="K30" s="339">
        <v>2282</v>
      </c>
      <c r="L30" s="339">
        <v>30031</v>
      </c>
      <c r="M30" s="339">
        <v>1025</v>
      </c>
      <c r="N30" s="339">
        <v>439</v>
      </c>
      <c r="O30" s="334">
        <f t="shared" si="4"/>
        <v>0</v>
      </c>
      <c r="P30" s="339">
        <v>0</v>
      </c>
      <c r="Q30" s="339">
        <v>0</v>
      </c>
      <c r="R30" s="339">
        <v>0</v>
      </c>
      <c r="S30" s="339">
        <v>0</v>
      </c>
    </row>
    <row r="31" spans="1:19" x14ac:dyDescent="0.2">
      <c r="A31" s="338">
        <v>21</v>
      </c>
      <c r="B31" s="245" t="s">
        <v>141</v>
      </c>
      <c r="C31" s="243" t="s">
        <v>142</v>
      </c>
      <c r="D31" s="334">
        <f t="shared" si="5"/>
        <v>49007</v>
      </c>
      <c r="E31" s="339">
        <f t="shared" si="2"/>
        <v>0</v>
      </c>
      <c r="F31" s="339">
        <v>0</v>
      </c>
      <c r="G31" s="339">
        <v>0</v>
      </c>
      <c r="H31" s="339">
        <f t="shared" si="3"/>
        <v>46932</v>
      </c>
      <c r="I31" s="365">
        <v>0</v>
      </c>
      <c r="J31" s="339">
        <v>4707</v>
      </c>
      <c r="K31" s="339">
        <v>5186</v>
      </c>
      <c r="L31" s="339">
        <v>37039</v>
      </c>
      <c r="M31" s="339">
        <v>1025</v>
      </c>
      <c r="N31" s="339">
        <v>439</v>
      </c>
      <c r="O31" s="334">
        <f t="shared" si="4"/>
        <v>611</v>
      </c>
      <c r="P31" s="339">
        <v>0</v>
      </c>
      <c r="Q31" s="339">
        <v>0</v>
      </c>
      <c r="R31" s="339">
        <v>611</v>
      </c>
      <c r="S31" s="339">
        <v>0</v>
      </c>
    </row>
    <row r="32" spans="1:19" x14ac:dyDescent="0.2">
      <c r="A32" s="338">
        <v>22</v>
      </c>
      <c r="B32" s="242" t="s">
        <v>143</v>
      </c>
      <c r="C32" s="243" t="s">
        <v>144</v>
      </c>
      <c r="D32" s="334">
        <f t="shared" si="5"/>
        <v>11315</v>
      </c>
      <c r="E32" s="339">
        <f t="shared" si="2"/>
        <v>0</v>
      </c>
      <c r="F32" s="339">
        <v>0</v>
      </c>
      <c r="G32" s="339">
        <v>0</v>
      </c>
      <c r="H32" s="339">
        <f t="shared" si="3"/>
        <v>11315</v>
      </c>
      <c r="I32" s="365">
        <v>0</v>
      </c>
      <c r="J32" s="339">
        <v>3066</v>
      </c>
      <c r="K32" s="339">
        <v>3531</v>
      </c>
      <c r="L32" s="339">
        <v>4718</v>
      </c>
      <c r="M32" s="339">
        <v>0</v>
      </c>
      <c r="N32" s="339">
        <v>0</v>
      </c>
      <c r="O32" s="334">
        <f t="shared" si="4"/>
        <v>0</v>
      </c>
      <c r="P32" s="339">
        <v>0</v>
      </c>
      <c r="Q32" s="339">
        <v>0</v>
      </c>
      <c r="R32" s="339">
        <v>0</v>
      </c>
      <c r="S32" s="339">
        <v>0</v>
      </c>
    </row>
    <row r="33" spans="1:19" x14ac:dyDescent="0.2">
      <c r="A33" s="338">
        <v>23</v>
      </c>
      <c r="B33" s="242" t="s">
        <v>145</v>
      </c>
      <c r="C33" s="243" t="s">
        <v>146</v>
      </c>
      <c r="D33" s="334">
        <f t="shared" si="5"/>
        <v>0</v>
      </c>
      <c r="E33" s="339">
        <f t="shared" si="2"/>
        <v>0</v>
      </c>
      <c r="F33" s="339">
        <v>0</v>
      </c>
      <c r="G33" s="339">
        <v>0</v>
      </c>
      <c r="H33" s="339">
        <f t="shared" si="3"/>
        <v>0</v>
      </c>
      <c r="I33" s="365">
        <v>0</v>
      </c>
      <c r="J33" s="339">
        <v>0</v>
      </c>
      <c r="K33" s="339">
        <v>0</v>
      </c>
      <c r="L33" s="339">
        <v>0</v>
      </c>
      <c r="M33" s="339">
        <v>0</v>
      </c>
      <c r="N33" s="339">
        <v>0</v>
      </c>
      <c r="O33" s="334">
        <f t="shared" si="4"/>
        <v>0</v>
      </c>
      <c r="P33" s="339">
        <v>0</v>
      </c>
      <c r="Q33" s="339">
        <v>0</v>
      </c>
      <c r="R33" s="339">
        <v>0</v>
      </c>
      <c r="S33" s="339">
        <v>0</v>
      </c>
    </row>
    <row r="34" spans="1:19" ht="24" x14ac:dyDescent="0.2">
      <c r="A34" s="338">
        <v>24</v>
      </c>
      <c r="B34" s="242" t="s">
        <v>147</v>
      </c>
      <c r="C34" s="243" t="s">
        <v>148</v>
      </c>
      <c r="D34" s="334">
        <f t="shared" si="5"/>
        <v>0</v>
      </c>
      <c r="E34" s="339">
        <f t="shared" si="2"/>
        <v>0</v>
      </c>
      <c r="F34" s="339">
        <v>0</v>
      </c>
      <c r="G34" s="339">
        <v>0</v>
      </c>
      <c r="H34" s="339">
        <f t="shared" si="3"/>
        <v>0</v>
      </c>
      <c r="I34" s="365">
        <v>0</v>
      </c>
      <c r="J34" s="339">
        <v>0</v>
      </c>
      <c r="K34" s="339">
        <v>0</v>
      </c>
      <c r="L34" s="339">
        <v>0</v>
      </c>
      <c r="M34" s="339">
        <v>0</v>
      </c>
      <c r="N34" s="339">
        <v>0</v>
      </c>
      <c r="O34" s="334">
        <f t="shared" si="4"/>
        <v>0</v>
      </c>
      <c r="P34" s="339">
        <v>0</v>
      </c>
      <c r="Q34" s="339">
        <v>0</v>
      </c>
      <c r="R34" s="339">
        <v>0</v>
      </c>
      <c r="S34" s="339">
        <v>0</v>
      </c>
    </row>
    <row r="35" spans="1:19" x14ac:dyDescent="0.2">
      <c r="A35" s="338">
        <v>25</v>
      </c>
      <c r="B35" s="245" t="s">
        <v>149</v>
      </c>
      <c r="C35" s="243" t="s">
        <v>150</v>
      </c>
      <c r="D35" s="334">
        <f t="shared" si="5"/>
        <v>66384</v>
      </c>
      <c r="E35" s="339">
        <f t="shared" si="2"/>
        <v>0</v>
      </c>
      <c r="F35" s="339">
        <v>0</v>
      </c>
      <c r="G35" s="339">
        <v>0</v>
      </c>
      <c r="H35" s="339">
        <f t="shared" si="3"/>
        <v>59958</v>
      </c>
      <c r="I35" s="365">
        <v>0</v>
      </c>
      <c r="J35" s="339">
        <v>30155</v>
      </c>
      <c r="K35" s="339">
        <v>3567</v>
      </c>
      <c r="L35" s="339">
        <v>26236</v>
      </c>
      <c r="M35" s="339">
        <v>3075</v>
      </c>
      <c r="N35" s="339">
        <v>1317</v>
      </c>
      <c r="O35" s="334">
        <f t="shared" si="4"/>
        <v>2034</v>
      </c>
      <c r="P35" s="339">
        <v>0</v>
      </c>
      <c r="Q35" s="339">
        <v>0</v>
      </c>
      <c r="R35" s="339">
        <v>2034</v>
      </c>
      <c r="S35" s="339">
        <v>0</v>
      </c>
    </row>
    <row r="36" spans="1:19" x14ac:dyDescent="0.2">
      <c r="A36" s="338">
        <v>26</v>
      </c>
      <c r="B36" s="242" t="s">
        <v>151</v>
      </c>
      <c r="C36" s="243" t="s">
        <v>152</v>
      </c>
      <c r="D36" s="334">
        <f t="shared" si="5"/>
        <v>55346</v>
      </c>
      <c r="E36" s="339">
        <f t="shared" si="2"/>
        <v>100</v>
      </c>
      <c r="F36" s="339">
        <v>100</v>
      </c>
      <c r="G36" s="339">
        <v>0</v>
      </c>
      <c r="H36" s="339">
        <f t="shared" si="3"/>
        <v>52824</v>
      </c>
      <c r="I36" s="365">
        <v>0</v>
      </c>
      <c r="J36" s="339">
        <v>2900</v>
      </c>
      <c r="K36" s="339">
        <v>0</v>
      </c>
      <c r="L36" s="339">
        <v>49924</v>
      </c>
      <c r="M36" s="339">
        <v>0</v>
      </c>
      <c r="N36" s="339">
        <v>0</v>
      </c>
      <c r="O36" s="334">
        <f t="shared" si="4"/>
        <v>2422</v>
      </c>
      <c r="P36" s="339">
        <v>0</v>
      </c>
      <c r="Q36" s="339">
        <v>0</v>
      </c>
      <c r="R36" s="339">
        <v>2422</v>
      </c>
      <c r="S36" s="339">
        <v>0</v>
      </c>
    </row>
    <row r="37" spans="1:19" x14ac:dyDescent="0.2">
      <c r="A37" s="338">
        <v>27</v>
      </c>
      <c r="B37" s="247" t="s">
        <v>153</v>
      </c>
      <c r="C37" s="243" t="s">
        <v>154</v>
      </c>
      <c r="D37" s="334">
        <f t="shared" si="5"/>
        <v>10270</v>
      </c>
      <c r="E37" s="339">
        <f t="shared" si="2"/>
        <v>0</v>
      </c>
      <c r="F37" s="339">
        <v>0</v>
      </c>
      <c r="G37" s="339">
        <v>0</v>
      </c>
      <c r="H37" s="339">
        <f t="shared" si="3"/>
        <v>10270</v>
      </c>
      <c r="I37" s="365">
        <v>2139</v>
      </c>
      <c r="J37" s="339">
        <v>0</v>
      </c>
      <c r="K37" s="339">
        <v>8131</v>
      </c>
      <c r="L37" s="339">
        <v>0</v>
      </c>
      <c r="M37" s="339">
        <v>0</v>
      </c>
      <c r="N37" s="339">
        <v>0</v>
      </c>
      <c r="O37" s="334">
        <f t="shared" si="4"/>
        <v>0</v>
      </c>
      <c r="P37" s="339">
        <v>0</v>
      </c>
      <c r="Q37" s="339">
        <v>0</v>
      </c>
      <c r="R37" s="339">
        <v>0</v>
      </c>
      <c r="S37" s="339">
        <v>0</v>
      </c>
    </row>
    <row r="38" spans="1:19" x14ac:dyDescent="0.2">
      <c r="A38" s="338">
        <v>28</v>
      </c>
      <c r="B38" s="245" t="s">
        <v>155</v>
      </c>
      <c r="C38" s="340" t="s">
        <v>156</v>
      </c>
      <c r="D38" s="334">
        <f t="shared" si="5"/>
        <v>0</v>
      </c>
      <c r="E38" s="339">
        <f t="shared" si="2"/>
        <v>0</v>
      </c>
      <c r="F38" s="339">
        <v>0</v>
      </c>
      <c r="G38" s="339">
        <v>0</v>
      </c>
      <c r="H38" s="339">
        <f t="shared" si="3"/>
        <v>0</v>
      </c>
      <c r="I38" s="365">
        <v>0</v>
      </c>
      <c r="J38" s="339">
        <v>0</v>
      </c>
      <c r="K38" s="339">
        <v>0</v>
      </c>
      <c r="L38" s="339">
        <v>0</v>
      </c>
      <c r="M38" s="339">
        <v>0</v>
      </c>
      <c r="N38" s="339">
        <v>0</v>
      </c>
      <c r="O38" s="334">
        <f t="shared" si="4"/>
        <v>0</v>
      </c>
      <c r="P38" s="339">
        <v>0</v>
      </c>
      <c r="Q38" s="339">
        <v>0</v>
      </c>
      <c r="R38" s="339">
        <v>0</v>
      </c>
      <c r="S38" s="339">
        <v>0</v>
      </c>
    </row>
    <row r="39" spans="1:19" x14ac:dyDescent="0.2">
      <c r="A39" s="338">
        <v>29</v>
      </c>
      <c r="B39" s="247" t="s">
        <v>157</v>
      </c>
      <c r="C39" s="243" t="s">
        <v>158</v>
      </c>
      <c r="D39" s="334">
        <f t="shared" si="5"/>
        <v>44445</v>
      </c>
      <c r="E39" s="339">
        <f t="shared" si="2"/>
        <v>0</v>
      </c>
      <c r="F39" s="339">
        <v>0</v>
      </c>
      <c r="G39" s="339">
        <v>0</v>
      </c>
      <c r="H39" s="339">
        <f t="shared" si="3"/>
        <v>42065</v>
      </c>
      <c r="I39" s="365">
        <v>0</v>
      </c>
      <c r="J39" s="339">
        <v>8672</v>
      </c>
      <c r="K39" s="339">
        <v>2900</v>
      </c>
      <c r="L39" s="339">
        <v>30493</v>
      </c>
      <c r="M39" s="339">
        <v>1025</v>
      </c>
      <c r="N39" s="339">
        <v>439</v>
      </c>
      <c r="O39" s="334">
        <f t="shared" si="4"/>
        <v>916</v>
      </c>
      <c r="P39" s="339">
        <v>0</v>
      </c>
      <c r="Q39" s="339">
        <v>0</v>
      </c>
      <c r="R39" s="339">
        <v>916</v>
      </c>
      <c r="S39" s="339">
        <v>0</v>
      </c>
    </row>
    <row r="40" spans="1:19" x14ac:dyDescent="0.2">
      <c r="A40" s="338">
        <v>30</v>
      </c>
      <c r="B40" s="245" t="s">
        <v>46</v>
      </c>
      <c r="C40" s="243" t="s">
        <v>47</v>
      </c>
      <c r="D40" s="334">
        <f t="shared" si="5"/>
        <v>73340</v>
      </c>
      <c r="E40" s="339">
        <f t="shared" si="2"/>
        <v>0</v>
      </c>
      <c r="F40" s="339">
        <v>0</v>
      </c>
      <c r="G40" s="339">
        <v>0</v>
      </c>
      <c r="H40" s="339">
        <f t="shared" si="3"/>
        <v>71587</v>
      </c>
      <c r="I40" s="365">
        <v>407</v>
      </c>
      <c r="J40" s="339">
        <v>16664</v>
      </c>
      <c r="K40" s="339">
        <v>8529</v>
      </c>
      <c r="L40" s="339">
        <v>45987</v>
      </c>
      <c r="M40" s="339">
        <v>1025</v>
      </c>
      <c r="N40" s="339">
        <v>439</v>
      </c>
      <c r="O40" s="334">
        <f t="shared" si="4"/>
        <v>289</v>
      </c>
      <c r="P40" s="339">
        <v>0</v>
      </c>
      <c r="Q40" s="339">
        <v>0</v>
      </c>
      <c r="R40" s="339">
        <v>289</v>
      </c>
      <c r="S40" s="339">
        <v>0</v>
      </c>
    </row>
    <row r="41" spans="1:19" x14ac:dyDescent="0.2">
      <c r="A41" s="338">
        <v>31</v>
      </c>
      <c r="B41" s="247" t="s">
        <v>159</v>
      </c>
      <c r="C41" s="243" t="s">
        <v>160</v>
      </c>
      <c r="D41" s="334">
        <f t="shared" si="5"/>
        <v>13016</v>
      </c>
      <c r="E41" s="339">
        <f t="shared" si="2"/>
        <v>0</v>
      </c>
      <c r="F41" s="339">
        <v>0</v>
      </c>
      <c r="G41" s="339">
        <v>0</v>
      </c>
      <c r="H41" s="339">
        <f t="shared" si="3"/>
        <v>13016</v>
      </c>
      <c r="I41" s="365">
        <v>0</v>
      </c>
      <c r="J41" s="339">
        <v>1629</v>
      </c>
      <c r="K41" s="339">
        <v>0</v>
      </c>
      <c r="L41" s="339">
        <v>11387</v>
      </c>
      <c r="M41" s="339">
        <v>0</v>
      </c>
      <c r="N41" s="339">
        <v>0</v>
      </c>
      <c r="O41" s="334">
        <f t="shared" si="4"/>
        <v>0</v>
      </c>
      <c r="P41" s="339">
        <v>0</v>
      </c>
      <c r="Q41" s="339">
        <v>0</v>
      </c>
      <c r="R41" s="339">
        <v>0</v>
      </c>
      <c r="S41" s="339">
        <v>0</v>
      </c>
    </row>
    <row r="42" spans="1:19" x14ac:dyDescent="0.2">
      <c r="A42" s="338">
        <v>32</v>
      </c>
      <c r="B42" s="242" t="s">
        <v>58</v>
      </c>
      <c r="C42" s="243" t="s">
        <v>59</v>
      </c>
      <c r="D42" s="334">
        <f t="shared" si="5"/>
        <v>33872</v>
      </c>
      <c r="E42" s="339">
        <f t="shared" si="2"/>
        <v>0</v>
      </c>
      <c r="F42" s="339">
        <v>0</v>
      </c>
      <c r="G42" s="339">
        <v>0</v>
      </c>
      <c r="H42" s="339">
        <f t="shared" si="3"/>
        <v>32408</v>
      </c>
      <c r="I42" s="365">
        <v>0</v>
      </c>
      <c r="J42" s="339">
        <v>4750</v>
      </c>
      <c r="K42" s="339">
        <v>4000</v>
      </c>
      <c r="L42" s="339">
        <v>23658</v>
      </c>
      <c r="M42" s="339">
        <v>1025</v>
      </c>
      <c r="N42" s="339">
        <v>439</v>
      </c>
      <c r="O42" s="334">
        <f t="shared" si="4"/>
        <v>0</v>
      </c>
      <c r="P42" s="339">
        <v>0</v>
      </c>
      <c r="Q42" s="339">
        <v>0</v>
      </c>
      <c r="R42" s="339">
        <v>0</v>
      </c>
      <c r="S42" s="339">
        <v>0</v>
      </c>
    </row>
    <row r="43" spans="1:19" x14ac:dyDescent="0.2">
      <c r="A43" s="338">
        <v>33</v>
      </c>
      <c r="B43" s="247" t="s">
        <v>161</v>
      </c>
      <c r="C43" s="243" t="s">
        <v>162</v>
      </c>
      <c r="D43" s="334">
        <f t="shared" si="5"/>
        <v>20497</v>
      </c>
      <c r="E43" s="339">
        <f t="shared" si="2"/>
        <v>0</v>
      </c>
      <c r="F43" s="339">
        <v>0</v>
      </c>
      <c r="G43" s="339">
        <v>0</v>
      </c>
      <c r="H43" s="339">
        <f t="shared" si="3"/>
        <v>20497</v>
      </c>
      <c r="I43" s="365">
        <v>0</v>
      </c>
      <c r="J43" s="339">
        <v>3585</v>
      </c>
      <c r="K43" s="339">
        <v>3516</v>
      </c>
      <c r="L43" s="339">
        <v>13396</v>
      </c>
      <c r="M43" s="339">
        <v>0</v>
      </c>
      <c r="N43" s="339">
        <v>0</v>
      </c>
      <c r="O43" s="334">
        <f t="shared" si="4"/>
        <v>0</v>
      </c>
      <c r="P43" s="339">
        <v>0</v>
      </c>
      <c r="Q43" s="339">
        <v>0</v>
      </c>
      <c r="R43" s="339">
        <v>0</v>
      </c>
      <c r="S43" s="339">
        <v>0</v>
      </c>
    </row>
    <row r="44" spans="1:19" x14ac:dyDescent="0.2">
      <c r="A44" s="338">
        <v>34</v>
      </c>
      <c r="B44" s="245" t="s">
        <v>82</v>
      </c>
      <c r="C44" s="243" t="s">
        <v>83</v>
      </c>
      <c r="D44" s="334">
        <f t="shared" si="5"/>
        <v>56691</v>
      </c>
      <c r="E44" s="339">
        <f t="shared" si="2"/>
        <v>0</v>
      </c>
      <c r="F44" s="339">
        <v>0</v>
      </c>
      <c r="G44" s="339">
        <v>0</v>
      </c>
      <c r="H44" s="339">
        <f t="shared" si="3"/>
        <v>55227</v>
      </c>
      <c r="I44" s="365">
        <v>0</v>
      </c>
      <c r="J44" s="339">
        <v>6271</v>
      </c>
      <c r="K44" s="339">
        <v>3300</v>
      </c>
      <c r="L44" s="339">
        <v>45656</v>
      </c>
      <c r="M44" s="339">
        <v>1025</v>
      </c>
      <c r="N44" s="339">
        <v>439</v>
      </c>
      <c r="O44" s="334">
        <f t="shared" si="4"/>
        <v>0</v>
      </c>
      <c r="P44" s="339">
        <v>0</v>
      </c>
      <c r="Q44" s="339">
        <v>0</v>
      </c>
      <c r="R44" s="339">
        <v>0</v>
      </c>
      <c r="S44" s="339">
        <v>0</v>
      </c>
    </row>
    <row r="45" spans="1:19" x14ac:dyDescent="0.2">
      <c r="A45" s="338">
        <v>35</v>
      </c>
      <c r="B45" s="341" t="s">
        <v>163</v>
      </c>
      <c r="C45" s="342" t="s">
        <v>164</v>
      </c>
      <c r="D45" s="334">
        <f t="shared" si="5"/>
        <v>10382</v>
      </c>
      <c r="E45" s="339">
        <f t="shared" si="2"/>
        <v>0</v>
      </c>
      <c r="F45" s="339">
        <v>0</v>
      </c>
      <c r="G45" s="339">
        <v>0</v>
      </c>
      <c r="H45" s="339">
        <f t="shared" si="3"/>
        <v>10382</v>
      </c>
      <c r="I45" s="365">
        <v>0</v>
      </c>
      <c r="J45" s="339">
        <v>1713</v>
      </c>
      <c r="K45" s="339">
        <v>2313</v>
      </c>
      <c r="L45" s="339">
        <v>6356</v>
      </c>
      <c r="M45" s="339">
        <v>0</v>
      </c>
      <c r="N45" s="339">
        <v>0</v>
      </c>
      <c r="O45" s="334">
        <f t="shared" si="4"/>
        <v>0</v>
      </c>
      <c r="P45" s="339">
        <v>0</v>
      </c>
      <c r="Q45" s="339">
        <v>0</v>
      </c>
      <c r="R45" s="339">
        <v>0</v>
      </c>
      <c r="S45" s="339">
        <v>0</v>
      </c>
    </row>
    <row r="46" spans="1:19" x14ac:dyDescent="0.2">
      <c r="A46" s="338">
        <v>36</v>
      </c>
      <c r="B46" s="245" t="s">
        <v>165</v>
      </c>
      <c r="C46" s="243" t="s">
        <v>166</v>
      </c>
      <c r="D46" s="334">
        <f t="shared" si="5"/>
        <v>10272</v>
      </c>
      <c r="E46" s="339">
        <f t="shared" si="2"/>
        <v>0</v>
      </c>
      <c r="F46" s="339">
        <v>0</v>
      </c>
      <c r="G46" s="339">
        <v>0</v>
      </c>
      <c r="H46" s="339">
        <f t="shared" si="3"/>
        <v>10272</v>
      </c>
      <c r="I46" s="365">
        <v>0</v>
      </c>
      <c r="J46" s="339">
        <v>685</v>
      </c>
      <c r="K46" s="339">
        <v>5</v>
      </c>
      <c r="L46" s="339">
        <v>9582</v>
      </c>
      <c r="M46" s="339">
        <v>0</v>
      </c>
      <c r="N46" s="339">
        <v>0</v>
      </c>
      <c r="O46" s="334">
        <f t="shared" si="4"/>
        <v>0</v>
      </c>
      <c r="P46" s="339">
        <v>0</v>
      </c>
      <c r="Q46" s="339">
        <v>0</v>
      </c>
      <c r="R46" s="339">
        <v>0</v>
      </c>
      <c r="S46" s="339">
        <v>0</v>
      </c>
    </row>
    <row r="47" spans="1:19" x14ac:dyDescent="0.2">
      <c r="A47" s="338">
        <v>37</v>
      </c>
      <c r="B47" s="245" t="s">
        <v>86</v>
      </c>
      <c r="C47" s="243" t="s">
        <v>87</v>
      </c>
      <c r="D47" s="334">
        <f t="shared" si="5"/>
        <v>15517</v>
      </c>
      <c r="E47" s="339">
        <f t="shared" si="2"/>
        <v>0</v>
      </c>
      <c r="F47" s="339">
        <v>0</v>
      </c>
      <c r="G47" s="339">
        <v>0</v>
      </c>
      <c r="H47" s="339">
        <f t="shared" si="3"/>
        <v>14053</v>
      </c>
      <c r="I47" s="365">
        <v>0</v>
      </c>
      <c r="J47" s="339">
        <v>1468</v>
      </c>
      <c r="K47" s="339">
        <v>932</v>
      </c>
      <c r="L47" s="339">
        <v>11653</v>
      </c>
      <c r="M47" s="339">
        <v>1025</v>
      </c>
      <c r="N47" s="339">
        <v>439</v>
      </c>
      <c r="O47" s="334">
        <f t="shared" si="4"/>
        <v>0</v>
      </c>
      <c r="P47" s="339">
        <v>0</v>
      </c>
      <c r="Q47" s="339">
        <v>0</v>
      </c>
      <c r="R47" s="339">
        <v>0</v>
      </c>
      <c r="S47" s="339">
        <v>0</v>
      </c>
    </row>
    <row r="48" spans="1:19" x14ac:dyDescent="0.2">
      <c r="A48" s="338">
        <v>38</v>
      </c>
      <c r="B48" s="242" t="s">
        <v>167</v>
      </c>
      <c r="C48" s="243" t="s">
        <v>168</v>
      </c>
      <c r="D48" s="334">
        <f t="shared" si="5"/>
        <v>6754</v>
      </c>
      <c r="E48" s="339">
        <f t="shared" si="2"/>
        <v>0</v>
      </c>
      <c r="F48" s="339">
        <v>0</v>
      </c>
      <c r="G48" s="339">
        <v>0</v>
      </c>
      <c r="H48" s="339">
        <f t="shared" si="3"/>
        <v>6754</v>
      </c>
      <c r="I48" s="365">
        <v>0</v>
      </c>
      <c r="J48" s="339">
        <v>1678</v>
      </c>
      <c r="K48" s="339">
        <v>526</v>
      </c>
      <c r="L48" s="339">
        <v>4550</v>
      </c>
      <c r="M48" s="339">
        <v>0</v>
      </c>
      <c r="N48" s="339">
        <v>0</v>
      </c>
      <c r="O48" s="334">
        <f t="shared" si="4"/>
        <v>0</v>
      </c>
      <c r="P48" s="339">
        <v>0</v>
      </c>
      <c r="Q48" s="339">
        <v>0</v>
      </c>
      <c r="R48" s="339">
        <v>0</v>
      </c>
      <c r="S48" s="339">
        <v>0</v>
      </c>
    </row>
    <row r="49" spans="1:19" x14ac:dyDescent="0.2">
      <c r="A49" s="338">
        <v>39</v>
      </c>
      <c r="B49" s="247" t="s">
        <v>169</v>
      </c>
      <c r="C49" s="243" t="s">
        <v>170</v>
      </c>
      <c r="D49" s="334">
        <f t="shared" si="5"/>
        <v>14477</v>
      </c>
      <c r="E49" s="339">
        <f t="shared" si="2"/>
        <v>0</v>
      </c>
      <c r="F49" s="339">
        <v>0</v>
      </c>
      <c r="G49" s="339">
        <v>0</v>
      </c>
      <c r="H49" s="339">
        <f t="shared" si="3"/>
        <v>14477</v>
      </c>
      <c r="I49" s="365">
        <v>0</v>
      </c>
      <c r="J49" s="339">
        <v>202</v>
      </c>
      <c r="K49" s="339">
        <v>16</v>
      </c>
      <c r="L49" s="339">
        <v>14259</v>
      </c>
      <c r="M49" s="339">
        <v>0</v>
      </c>
      <c r="N49" s="339">
        <v>0</v>
      </c>
      <c r="O49" s="334">
        <f t="shared" si="4"/>
        <v>0</v>
      </c>
      <c r="P49" s="339">
        <v>0</v>
      </c>
      <c r="Q49" s="339">
        <v>0</v>
      </c>
      <c r="R49" s="339">
        <v>0</v>
      </c>
      <c r="S49" s="339">
        <v>0</v>
      </c>
    </row>
    <row r="50" spans="1:19" x14ac:dyDescent="0.2">
      <c r="A50" s="338">
        <v>40</v>
      </c>
      <c r="B50" s="242" t="s">
        <v>171</v>
      </c>
      <c r="C50" s="243" t="s">
        <v>172</v>
      </c>
      <c r="D50" s="334">
        <f t="shared" si="5"/>
        <v>83372</v>
      </c>
      <c r="E50" s="339">
        <f t="shared" si="2"/>
        <v>0</v>
      </c>
      <c r="F50" s="339">
        <v>0</v>
      </c>
      <c r="G50" s="339">
        <v>0</v>
      </c>
      <c r="H50" s="339">
        <f t="shared" si="3"/>
        <v>79973</v>
      </c>
      <c r="I50" s="365">
        <v>0</v>
      </c>
      <c r="J50" s="339">
        <v>7641</v>
      </c>
      <c r="K50" s="339">
        <v>1779</v>
      </c>
      <c r="L50" s="339">
        <v>70553</v>
      </c>
      <c r="M50" s="339">
        <v>1025</v>
      </c>
      <c r="N50" s="339">
        <v>439</v>
      </c>
      <c r="O50" s="334">
        <f t="shared" si="4"/>
        <v>1935</v>
      </c>
      <c r="P50" s="339">
        <v>0</v>
      </c>
      <c r="Q50" s="339">
        <v>0</v>
      </c>
      <c r="R50" s="339">
        <v>1935</v>
      </c>
      <c r="S50" s="339">
        <v>0</v>
      </c>
    </row>
    <row r="51" spans="1:19" x14ac:dyDescent="0.2">
      <c r="A51" s="338">
        <v>41</v>
      </c>
      <c r="B51" s="245" t="s">
        <v>78</v>
      </c>
      <c r="C51" s="243" t="s">
        <v>79</v>
      </c>
      <c r="D51" s="334">
        <f t="shared" si="5"/>
        <v>15970</v>
      </c>
      <c r="E51" s="339">
        <f t="shared" si="2"/>
        <v>0</v>
      </c>
      <c r="F51" s="339">
        <v>0</v>
      </c>
      <c r="G51" s="339">
        <v>0</v>
      </c>
      <c r="H51" s="339">
        <f t="shared" si="3"/>
        <v>15970</v>
      </c>
      <c r="I51" s="365">
        <v>0</v>
      </c>
      <c r="J51" s="339">
        <v>1308</v>
      </c>
      <c r="K51" s="339">
        <v>804</v>
      </c>
      <c r="L51" s="339">
        <v>13858</v>
      </c>
      <c r="M51" s="339">
        <v>0</v>
      </c>
      <c r="N51" s="339">
        <v>0</v>
      </c>
      <c r="O51" s="334">
        <f t="shared" si="4"/>
        <v>0</v>
      </c>
      <c r="P51" s="339">
        <v>0</v>
      </c>
      <c r="Q51" s="339">
        <v>0</v>
      </c>
      <c r="R51" s="339">
        <v>0</v>
      </c>
      <c r="S51" s="339">
        <v>0</v>
      </c>
    </row>
    <row r="52" spans="1:19" x14ac:dyDescent="0.2">
      <c r="A52" s="338">
        <v>42</v>
      </c>
      <c r="B52" s="245" t="s">
        <v>173</v>
      </c>
      <c r="C52" s="243" t="s">
        <v>174</v>
      </c>
      <c r="D52" s="334">
        <f t="shared" si="5"/>
        <v>63982</v>
      </c>
      <c r="E52" s="339">
        <f t="shared" si="2"/>
        <v>0</v>
      </c>
      <c r="F52" s="339">
        <v>0</v>
      </c>
      <c r="G52" s="339">
        <v>0</v>
      </c>
      <c r="H52" s="339">
        <f t="shared" si="3"/>
        <v>62475</v>
      </c>
      <c r="I52" s="365">
        <v>0</v>
      </c>
      <c r="J52" s="339">
        <v>7401</v>
      </c>
      <c r="K52" s="339">
        <v>3100</v>
      </c>
      <c r="L52" s="339">
        <v>51974</v>
      </c>
      <c r="M52" s="339">
        <v>1025</v>
      </c>
      <c r="N52" s="339">
        <v>439</v>
      </c>
      <c r="O52" s="334">
        <f t="shared" si="4"/>
        <v>43</v>
      </c>
      <c r="P52" s="339">
        <v>0</v>
      </c>
      <c r="Q52" s="339">
        <v>0</v>
      </c>
      <c r="R52" s="339">
        <v>43</v>
      </c>
      <c r="S52" s="339">
        <v>0</v>
      </c>
    </row>
    <row r="53" spans="1:19" x14ac:dyDescent="0.2">
      <c r="A53" s="338">
        <v>43</v>
      </c>
      <c r="B53" s="242" t="s">
        <v>175</v>
      </c>
      <c r="C53" s="243" t="s">
        <v>176</v>
      </c>
      <c r="D53" s="334">
        <f t="shared" si="5"/>
        <v>11508</v>
      </c>
      <c r="E53" s="339">
        <f t="shared" si="2"/>
        <v>0</v>
      </c>
      <c r="F53" s="339">
        <v>0</v>
      </c>
      <c r="G53" s="339">
        <v>0</v>
      </c>
      <c r="H53" s="339">
        <f t="shared" si="3"/>
        <v>11508</v>
      </c>
      <c r="I53" s="365">
        <v>0</v>
      </c>
      <c r="J53" s="339">
        <v>850</v>
      </c>
      <c r="K53" s="339">
        <v>650</v>
      </c>
      <c r="L53" s="339">
        <v>10008</v>
      </c>
      <c r="M53" s="339">
        <v>0</v>
      </c>
      <c r="N53" s="339">
        <v>0</v>
      </c>
      <c r="O53" s="334">
        <f t="shared" si="4"/>
        <v>0</v>
      </c>
      <c r="P53" s="339">
        <v>0</v>
      </c>
      <c r="Q53" s="339">
        <v>0</v>
      </c>
      <c r="R53" s="339">
        <v>0</v>
      </c>
      <c r="S53" s="339">
        <v>0</v>
      </c>
    </row>
    <row r="54" spans="1:19" x14ac:dyDescent="0.2">
      <c r="A54" s="338">
        <v>44</v>
      </c>
      <c r="B54" s="242" t="s">
        <v>42</v>
      </c>
      <c r="C54" s="243" t="s">
        <v>43</v>
      </c>
      <c r="D54" s="334">
        <f t="shared" si="5"/>
        <v>13959</v>
      </c>
      <c r="E54" s="339">
        <f t="shared" si="2"/>
        <v>0</v>
      </c>
      <c r="F54" s="339">
        <v>0</v>
      </c>
      <c r="G54" s="339">
        <v>0</v>
      </c>
      <c r="H54" s="339">
        <f t="shared" si="3"/>
        <v>12495</v>
      </c>
      <c r="I54" s="365">
        <v>0</v>
      </c>
      <c r="J54" s="339">
        <v>1174</v>
      </c>
      <c r="K54" s="339">
        <v>4866</v>
      </c>
      <c r="L54" s="339">
        <v>6455</v>
      </c>
      <c r="M54" s="339">
        <v>1025</v>
      </c>
      <c r="N54" s="339">
        <v>439</v>
      </c>
      <c r="O54" s="334">
        <f t="shared" si="4"/>
        <v>0</v>
      </c>
      <c r="P54" s="339">
        <v>0</v>
      </c>
      <c r="Q54" s="339">
        <v>0</v>
      </c>
      <c r="R54" s="339">
        <v>0</v>
      </c>
      <c r="S54" s="339">
        <v>0</v>
      </c>
    </row>
    <row r="55" spans="1:19" x14ac:dyDescent="0.2">
      <c r="A55" s="338">
        <v>45</v>
      </c>
      <c r="B55" s="247" t="s">
        <v>177</v>
      </c>
      <c r="C55" s="243" t="s">
        <v>178</v>
      </c>
      <c r="D55" s="334">
        <f t="shared" si="5"/>
        <v>27239</v>
      </c>
      <c r="E55" s="339">
        <f t="shared" si="2"/>
        <v>0</v>
      </c>
      <c r="F55" s="339">
        <v>0</v>
      </c>
      <c r="G55" s="339">
        <v>0</v>
      </c>
      <c r="H55" s="339">
        <f t="shared" si="3"/>
        <v>25775</v>
      </c>
      <c r="I55" s="365">
        <v>0</v>
      </c>
      <c r="J55" s="339">
        <v>3923</v>
      </c>
      <c r="K55" s="339">
        <v>3318</v>
      </c>
      <c r="L55" s="339">
        <v>18534</v>
      </c>
      <c r="M55" s="339">
        <v>1025</v>
      </c>
      <c r="N55" s="339">
        <v>439</v>
      </c>
      <c r="O55" s="334">
        <f t="shared" si="4"/>
        <v>0</v>
      </c>
      <c r="P55" s="339">
        <v>0</v>
      </c>
      <c r="Q55" s="339">
        <v>0</v>
      </c>
      <c r="R55" s="339">
        <v>0</v>
      </c>
      <c r="S55" s="339">
        <v>0</v>
      </c>
    </row>
    <row r="56" spans="1:19" x14ac:dyDescent="0.2">
      <c r="A56" s="338">
        <v>46</v>
      </c>
      <c r="B56" s="242" t="s">
        <v>179</v>
      </c>
      <c r="C56" s="243" t="s">
        <v>180</v>
      </c>
      <c r="D56" s="334">
        <f t="shared" si="5"/>
        <v>6490</v>
      </c>
      <c r="E56" s="339">
        <f t="shared" si="2"/>
        <v>0</v>
      </c>
      <c r="F56" s="339">
        <v>0</v>
      </c>
      <c r="G56" s="339">
        <v>0</v>
      </c>
      <c r="H56" s="339">
        <f t="shared" si="3"/>
        <v>6490</v>
      </c>
      <c r="I56" s="365">
        <v>0</v>
      </c>
      <c r="J56" s="339">
        <v>350</v>
      </c>
      <c r="K56" s="339">
        <v>859</v>
      </c>
      <c r="L56" s="339">
        <v>5281</v>
      </c>
      <c r="M56" s="339">
        <v>0</v>
      </c>
      <c r="N56" s="339">
        <v>0</v>
      </c>
      <c r="O56" s="334">
        <f t="shared" si="4"/>
        <v>0</v>
      </c>
      <c r="P56" s="339">
        <v>0</v>
      </c>
      <c r="Q56" s="339">
        <v>0</v>
      </c>
      <c r="R56" s="339">
        <v>0</v>
      </c>
      <c r="S56" s="339">
        <v>0</v>
      </c>
    </row>
    <row r="57" spans="1:19" x14ac:dyDescent="0.2">
      <c r="A57" s="338">
        <v>47</v>
      </c>
      <c r="B57" s="247" t="s">
        <v>181</v>
      </c>
      <c r="C57" s="243" t="s">
        <v>182</v>
      </c>
      <c r="D57" s="334">
        <f t="shared" si="5"/>
        <v>13387</v>
      </c>
      <c r="E57" s="339">
        <f t="shared" si="2"/>
        <v>0</v>
      </c>
      <c r="F57" s="339">
        <v>0</v>
      </c>
      <c r="G57" s="339">
        <v>0</v>
      </c>
      <c r="H57" s="339">
        <f t="shared" si="3"/>
        <v>11923</v>
      </c>
      <c r="I57" s="365">
        <v>0</v>
      </c>
      <c r="J57" s="339">
        <v>1867</v>
      </c>
      <c r="K57" s="339">
        <v>0</v>
      </c>
      <c r="L57" s="339">
        <v>10056</v>
      </c>
      <c r="M57" s="339">
        <v>1025</v>
      </c>
      <c r="N57" s="339">
        <v>439</v>
      </c>
      <c r="O57" s="334">
        <f t="shared" si="4"/>
        <v>0</v>
      </c>
      <c r="P57" s="339">
        <v>0</v>
      </c>
      <c r="Q57" s="339">
        <v>0</v>
      </c>
      <c r="R57" s="339">
        <v>0</v>
      </c>
      <c r="S57" s="339">
        <v>0</v>
      </c>
    </row>
    <row r="58" spans="1:19" x14ac:dyDescent="0.2">
      <c r="A58" s="338">
        <v>48</v>
      </c>
      <c r="B58" s="242" t="s">
        <v>183</v>
      </c>
      <c r="C58" s="243" t="s">
        <v>184</v>
      </c>
      <c r="D58" s="334">
        <f t="shared" si="5"/>
        <v>15477</v>
      </c>
      <c r="E58" s="339">
        <f t="shared" si="2"/>
        <v>0</v>
      </c>
      <c r="F58" s="339">
        <v>0</v>
      </c>
      <c r="G58" s="339">
        <v>0</v>
      </c>
      <c r="H58" s="339">
        <f t="shared" si="3"/>
        <v>15477</v>
      </c>
      <c r="I58" s="365">
        <v>0</v>
      </c>
      <c r="J58" s="339">
        <v>3635</v>
      </c>
      <c r="K58" s="339">
        <v>550</v>
      </c>
      <c r="L58" s="339">
        <v>11292</v>
      </c>
      <c r="M58" s="339">
        <v>0</v>
      </c>
      <c r="N58" s="339">
        <v>0</v>
      </c>
      <c r="O58" s="334">
        <f t="shared" si="4"/>
        <v>0</v>
      </c>
      <c r="P58" s="339">
        <v>0</v>
      </c>
      <c r="Q58" s="339">
        <v>0</v>
      </c>
      <c r="R58" s="339">
        <v>0</v>
      </c>
      <c r="S58" s="339">
        <v>0</v>
      </c>
    </row>
    <row r="59" spans="1:19" x14ac:dyDescent="0.2">
      <c r="A59" s="338">
        <v>49</v>
      </c>
      <c r="B59" s="242" t="s">
        <v>185</v>
      </c>
      <c r="C59" s="243" t="s">
        <v>186</v>
      </c>
      <c r="D59" s="334">
        <f t="shared" si="5"/>
        <v>81409</v>
      </c>
      <c r="E59" s="339">
        <f t="shared" si="2"/>
        <v>0</v>
      </c>
      <c r="F59" s="339">
        <v>0</v>
      </c>
      <c r="G59" s="339">
        <v>0</v>
      </c>
      <c r="H59" s="339">
        <f t="shared" si="3"/>
        <v>79051</v>
      </c>
      <c r="I59" s="365">
        <v>50</v>
      </c>
      <c r="J59" s="339">
        <v>23433</v>
      </c>
      <c r="K59" s="339">
        <v>3055</v>
      </c>
      <c r="L59" s="339">
        <v>52513</v>
      </c>
      <c r="M59" s="339">
        <v>1025</v>
      </c>
      <c r="N59" s="339">
        <v>439</v>
      </c>
      <c r="O59" s="334">
        <f t="shared" si="4"/>
        <v>894</v>
      </c>
      <c r="P59" s="339">
        <v>0</v>
      </c>
      <c r="Q59" s="339">
        <v>0</v>
      </c>
      <c r="R59" s="339">
        <v>894</v>
      </c>
      <c r="S59" s="339">
        <v>0</v>
      </c>
    </row>
    <row r="60" spans="1:19" x14ac:dyDescent="0.2">
      <c r="A60" s="338">
        <v>50</v>
      </c>
      <c r="B60" s="242" t="s">
        <v>187</v>
      </c>
      <c r="C60" s="243" t="s">
        <v>188</v>
      </c>
      <c r="D60" s="334">
        <f t="shared" si="5"/>
        <v>8673</v>
      </c>
      <c r="E60" s="339">
        <f t="shared" si="2"/>
        <v>0</v>
      </c>
      <c r="F60" s="339">
        <v>0</v>
      </c>
      <c r="G60" s="339">
        <v>0</v>
      </c>
      <c r="H60" s="339">
        <f t="shared" si="3"/>
        <v>7209</v>
      </c>
      <c r="I60" s="365">
        <v>0</v>
      </c>
      <c r="J60" s="339">
        <v>1766</v>
      </c>
      <c r="K60" s="339">
        <v>1116</v>
      </c>
      <c r="L60" s="339">
        <v>4327</v>
      </c>
      <c r="M60" s="339">
        <v>1025</v>
      </c>
      <c r="N60" s="339">
        <v>439</v>
      </c>
      <c r="O60" s="334">
        <f t="shared" si="4"/>
        <v>0</v>
      </c>
      <c r="P60" s="339">
        <v>0</v>
      </c>
      <c r="Q60" s="339">
        <v>0</v>
      </c>
      <c r="R60" s="339">
        <v>0</v>
      </c>
      <c r="S60" s="339">
        <v>0</v>
      </c>
    </row>
    <row r="61" spans="1:19" x14ac:dyDescent="0.2">
      <c r="A61" s="338">
        <v>51</v>
      </c>
      <c r="B61" s="242" t="s">
        <v>189</v>
      </c>
      <c r="C61" s="243" t="s">
        <v>190</v>
      </c>
      <c r="D61" s="334">
        <f t="shared" si="5"/>
        <v>0</v>
      </c>
      <c r="E61" s="339">
        <f t="shared" si="2"/>
        <v>0</v>
      </c>
      <c r="F61" s="339">
        <v>0</v>
      </c>
      <c r="G61" s="339">
        <v>0</v>
      </c>
      <c r="H61" s="339">
        <f t="shared" si="3"/>
        <v>0</v>
      </c>
      <c r="I61" s="365">
        <v>0</v>
      </c>
      <c r="J61" s="339">
        <v>0</v>
      </c>
      <c r="K61" s="339">
        <v>0</v>
      </c>
      <c r="L61" s="339">
        <v>0</v>
      </c>
      <c r="M61" s="339">
        <v>0</v>
      </c>
      <c r="N61" s="339">
        <v>0</v>
      </c>
      <c r="O61" s="334">
        <f t="shared" si="4"/>
        <v>0</v>
      </c>
      <c r="P61" s="339">
        <v>0</v>
      </c>
      <c r="Q61" s="339">
        <v>0</v>
      </c>
      <c r="R61" s="339">
        <v>0</v>
      </c>
      <c r="S61" s="339">
        <v>0</v>
      </c>
    </row>
    <row r="62" spans="1:19" x14ac:dyDescent="0.2">
      <c r="A62" s="338">
        <v>52</v>
      </c>
      <c r="B62" s="242" t="s">
        <v>191</v>
      </c>
      <c r="C62" s="243" t="s">
        <v>192</v>
      </c>
      <c r="D62" s="334">
        <f t="shared" si="5"/>
        <v>0</v>
      </c>
      <c r="E62" s="339">
        <f t="shared" si="2"/>
        <v>0</v>
      </c>
      <c r="F62" s="339">
        <v>0</v>
      </c>
      <c r="G62" s="339">
        <v>0</v>
      </c>
      <c r="H62" s="339">
        <f t="shared" si="3"/>
        <v>0</v>
      </c>
      <c r="I62" s="365">
        <v>0</v>
      </c>
      <c r="J62" s="339">
        <v>0</v>
      </c>
      <c r="K62" s="339">
        <v>0</v>
      </c>
      <c r="L62" s="339">
        <v>0</v>
      </c>
      <c r="M62" s="339">
        <v>0</v>
      </c>
      <c r="N62" s="339">
        <v>0</v>
      </c>
      <c r="O62" s="334">
        <f t="shared" si="4"/>
        <v>0</v>
      </c>
      <c r="P62" s="339">
        <v>0</v>
      </c>
      <c r="Q62" s="339">
        <v>0</v>
      </c>
      <c r="R62" s="339">
        <v>0</v>
      </c>
      <c r="S62" s="339">
        <v>0</v>
      </c>
    </row>
    <row r="63" spans="1:19" x14ac:dyDescent="0.2">
      <c r="A63" s="338">
        <v>53</v>
      </c>
      <c r="B63" s="242" t="s">
        <v>22</v>
      </c>
      <c r="C63" s="243" t="s">
        <v>23</v>
      </c>
      <c r="D63" s="334">
        <f t="shared" si="5"/>
        <v>60873</v>
      </c>
      <c r="E63" s="339">
        <f t="shared" si="2"/>
        <v>0</v>
      </c>
      <c r="F63" s="339">
        <v>0</v>
      </c>
      <c r="G63" s="339">
        <v>0</v>
      </c>
      <c r="H63" s="339">
        <f t="shared" si="3"/>
        <v>59015</v>
      </c>
      <c r="I63" s="365">
        <v>0</v>
      </c>
      <c r="J63" s="339">
        <v>2250</v>
      </c>
      <c r="K63" s="339">
        <v>0</v>
      </c>
      <c r="L63" s="339">
        <v>56765</v>
      </c>
      <c r="M63" s="339">
        <v>0</v>
      </c>
      <c r="N63" s="339">
        <v>0</v>
      </c>
      <c r="O63" s="334">
        <f t="shared" si="4"/>
        <v>1858</v>
      </c>
      <c r="P63" s="339">
        <v>0</v>
      </c>
      <c r="Q63" s="339">
        <v>0</v>
      </c>
      <c r="R63" s="339">
        <v>1858</v>
      </c>
      <c r="S63" s="339">
        <v>0</v>
      </c>
    </row>
    <row r="64" spans="1:19" x14ac:dyDescent="0.2">
      <c r="A64" s="338">
        <v>54</v>
      </c>
      <c r="B64" s="247" t="s">
        <v>24</v>
      </c>
      <c r="C64" s="243" t="s">
        <v>25</v>
      </c>
      <c r="D64" s="334">
        <f t="shared" si="5"/>
        <v>51494</v>
      </c>
      <c r="E64" s="339">
        <f t="shared" si="2"/>
        <v>0</v>
      </c>
      <c r="F64" s="339">
        <v>0</v>
      </c>
      <c r="G64" s="339">
        <v>0</v>
      </c>
      <c r="H64" s="339">
        <f t="shared" si="3"/>
        <v>51494</v>
      </c>
      <c r="I64" s="365">
        <v>0</v>
      </c>
      <c r="J64" s="339">
        <v>840</v>
      </c>
      <c r="K64" s="339">
        <v>0</v>
      </c>
      <c r="L64" s="339">
        <v>50654</v>
      </c>
      <c r="M64" s="339">
        <v>0</v>
      </c>
      <c r="N64" s="339">
        <v>0</v>
      </c>
      <c r="O64" s="334">
        <f t="shared" si="4"/>
        <v>0</v>
      </c>
      <c r="P64" s="339">
        <v>0</v>
      </c>
      <c r="Q64" s="339">
        <v>0</v>
      </c>
      <c r="R64" s="339">
        <v>0</v>
      </c>
      <c r="S64" s="339">
        <v>0</v>
      </c>
    </row>
    <row r="65" spans="1:19" x14ac:dyDescent="0.2">
      <c r="A65" s="338">
        <v>55</v>
      </c>
      <c r="B65" s="245" t="s">
        <v>193</v>
      </c>
      <c r="C65" s="243" t="s">
        <v>194</v>
      </c>
      <c r="D65" s="334">
        <f t="shared" si="5"/>
        <v>70986</v>
      </c>
      <c r="E65" s="339">
        <f t="shared" si="2"/>
        <v>0</v>
      </c>
      <c r="F65" s="339">
        <v>0</v>
      </c>
      <c r="G65" s="339">
        <v>0</v>
      </c>
      <c r="H65" s="339">
        <f t="shared" si="3"/>
        <v>70986</v>
      </c>
      <c r="I65" s="365">
        <v>100</v>
      </c>
      <c r="J65" s="339">
        <v>4800</v>
      </c>
      <c r="K65" s="339">
        <v>2300</v>
      </c>
      <c r="L65" s="339">
        <v>63786</v>
      </c>
      <c r="M65" s="339">
        <v>0</v>
      </c>
      <c r="N65" s="339">
        <v>0</v>
      </c>
      <c r="O65" s="334">
        <f t="shared" si="4"/>
        <v>0</v>
      </c>
      <c r="P65" s="339">
        <v>0</v>
      </c>
      <c r="Q65" s="339">
        <v>0</v>
      </c>
      <c r="R65" s="339">
        <v>0</v>
      </c>
      <c r="S65" s="339">
        <v>0</v>
      </c>
    </row>
    <row r="66" spans="1:19" x14ac:dyDescent="0.2">
      <c r="A66" s="338">
        <v>56</v>
      </c>
      <c r="B66" s="247" t="s">
        <v>26</v>
      </c>
      <c r="C66" s="243" t="s">
        <v>27</v>
      </c>
      <c r="D66" s="334">
        <f t="shared" si="5"/>
        <v>78618</v>
      </c>
      <c r="E66" s="339">
        <f t="shared" si="2"/>
        <v>0</v>
      </c>
      <c r="F66" s="339">
        <v>0</v>
      </c>
      <c r="G66" s="339">
        <v>0</v>
      </c>
      <c r="H66" s="339">
        <f t="shared" si="3"/>
        <v>78618</v>
      </c>
      <c r="I66" s="365">
        <v>0</v>
      </c>
      <c r="J66" s="339">
        <v>3564</v>
      </c>
      <c r="K66" s="339">
        <v>0</v>
      </c>
      <c r="L66" s="339">
        <v>75054</v>
      </c>
      <c r="M66" s="339">
        <v>0</v>
      </c>
      <c r="N66" s="339">
        <v>0</v>
      </c>
      <c r="O66" s="334">
        <f t="shared" si="4"/>
        <v>0</v>
      </c>
      <c r="P66" s="339">
        <v>0</v>
      </c>
      <c r="Q66" s="339">
        <v>0</v>
      </c>
      <c r="R66" s="339">
        <v>0</v>
      </c>
      <c r="S66" s="339">
        <v>0</v>
      </c>
    </row>
    <row r="67" spans="1:19" ht="24" x14ac:dyDescent="0.2">
      <c r="A67" s="338">
        <v>57</v>
      </c>
      <c r="B67" s="242" t="s">
        <v>28</v>
      </c>
      <c r="C67" s="243" t="s">
        <v>195</v>
      </c>
      <c r="D67" s="334">
        <f t="shared" si="5"/>
        <v>58426</v>
      </c>
      <c r="E67" s="339">
        <f t="shared" si="2"/>
        <v>0</v>
      </c>
      <c r="F67" s="339">
        <v>0</v>
      </c>
      <c r="G67" s="339">
        <v>0</v>
      </c>
      <c r="H67" s="339">
        <f t="shared" si="3"/>
        <v>58426</v>
      </c>
      <c r="I67" s="365">
        <v>0</v>
      </c>
      <c r="J67" s="339">
        <v>10000</v>
      </c>
      <c r="K67" s="339">
        <v>2500</v>
      </c>
      <c r="L67" s="339">
        <v>45926</v>
      </c>
      <c r="M67" s="339">
        <v>0</v>
      </c>
      <c r="N67" s="339">
        <v>0</v>
      </c>
      <c r="O67" s="334">
        <f t="shared" si="4"/>
        <v>0</v>
      </c>
      <c r="P67" s="339">
        <v>0</v>
      </c>
      <c r="Q67" s="339">
        <v>0</v>
      </c>
      <c r="R67" s="339">
        <v>0</v>
      </c>
      <c r="S67" s="339">
        <v>0</v>
      </c>
    </row>
    <row r="68" spans="1:19" ht="24" x14ac:dyDescent="0.2">
      <c r="A68" s="338">
        <v>58</v>
      </c>
      <c r="B68" s="245" t="s">
        <v>196</v>
      </c>
      <c r="C68" s="243" t="s">
        <v>197</v>
      </c>
      <c r="D68" s="334">
        <f t="shared" si="5"/>
        <v>29442</v>
      </c>
      <c r="E68" s="339">
        <f t="shared" si="2"/>
        <v>0</v>
      </c>
      <c r="F68" s="339">
        <v>0</v>
      </c>
      <c r="G68" s="339">
        <v>0</v>
      </c>
      <c r="H68" s="339">
        <f t="shared" si="3"/>
        <v>29442</v>
      </c>
      <c r="I68" s="365">
        <v>9619</v>
      </c>
      <c r="J68" s="339">
        <v>0</v>
      </c>
      <c r="K68" s="339">
        <v>19823</v>
      </c>
      <c r="L68" s="339">
        <v>0</v>
      </c>
      <c r="M68" s="339">
        <v>0</v>
      </c>
      <c r="N68" s="339">
        <v>0</v>
      </c>
      <c r="O68" s="334">
        <f t="shared" si="4"/>
        <v>0</v>
      </c>
      <c r="P68" s="339">
        <v>0</v>
      </c>
      <c r="Q68" s="339">
        <v>0</v>
      </c>
      <c r="R68" s="339">
        <v>0</v>
      </c>
      <c r="S68" s="339">
        <v>0</v>
      </c>
    </row>
    <row r="69" spans="1:19" ht="24" x14ac:dyDescent="0.2">
      <c r="A69" s="338">
        <v>59</v>
      </c>
      <c r="B69" s="245" t="s">
        <v>198</v>
      </c>
      <c r="C69" s="243" t="s">
        <v>199</v>
      </c>
      <c r="D69" s="334">
        <f t="shared" si="5"/>
        <v>15320</v>
      </c>
      <c r="E69" s="339">
        <f t="shared" si="2"/>
        <v>0</v>
      </c>
      <c r="F69" s="339">
        <v>0</v>
      </c>
      <c r="G69" s="339">
        <v>0</v>
      </c>
      <c r="H69" s="339">
        <f t="shared" si="3"/>
        <v>15320</v>
      </c>
      <c r="I69" s="365">
        <v>4700</v>
      </c>
      <c r="J69" s="339">
        <v>0</v>
      </c>
      <c r="K69" s="339">
        <v>10620</v>
      </c>
      <c r="L69" s="339">
        <v>0</v>
      </c>
      <c r="M69" s="339">
        <v>0</v>
      </c>
      <c r="N69" s="339">
        <v>0</v>
      </c>
      <c r="O69" s="334">
        <f t="shared" si="4"/>
        <v>0</v>
      </c>
      <c r="P69" s="339">
        <v>0</v>
      </c>
      <c r="Q69" s="339">
        <v>0</v>
      </c>
      <c r="R69" s="339">
        <v>0</v>
      </c>
      <c r="S69" s="339">
        <v>0</v>
      </c>
    </row>
    <row r="70" spans="1:19" x14ac:dyDescent="0.2">
      <c r="A70" s="338">
        <v>60</v>
      </c>
      <c r="B70" s="247" t="s">
        <v>62</v>
      </c>
      <c r="C70" s="243" t="s">
        <v>200</v>
      </c>
      <c r="D70" s="334">
        <f t="shared" si="5"/>
        <v>54828</v>
      </c>
      <c r="E70" s="339">
        <f t="shared" si="2"/>
        <v>0</v>
      </c>
      <c r="F70" s="339">
        <v>0</v>
      </c>
      <c r="G70" s="339">
        <v>0</v>
      </c>
      <c r="H70" s="339">
        <f t="shared" si="3"/>
        <v>53364</v>
      </c>
      <c r="I70" s="365">
        <v>0</v>
      </c>
      <c r="J70" s="339">
        <v>10663</v>
      </c>
      <c r="K70" s="339">
        <v>0</v>
      </c>
      <c r="L70" s="339">
        <v>42701</v>
      </c>
      <c r="M70" s="339">
        <v>1025</v>
      </c>
      <c r="N70" s="339">
        <v>439</v>
      </c>
      <c r="O70" s="334">
        <f t="shared" si="4"/>
        <v>0</v>
      </c>
      <c r="P70" s="339">
        <v>0</v>
      </c>
      <c r="Q70" s="339">
        <v>0</v>
      </c>
      <c r="R70" s="339">
        <v>0</v>
      </c>
      <c r="S70" s="339">
        <v>0</v>
      </c>
    </row>
    <row r="71" spans="1:19" x14ac:dyDescent="0.2">
      <c r="A71" s="338">
        <v>61</v>
      </c>
      <c r="B71" s="247" t="s">
        <v>64</v>
      </c>
      <c r="C71" s="243" t="s">
        <v>201</v>
      </c>
      <c r="D71" s="334">
        <f t="shared" si="5"/>
        <v>8418</v>
      </c>
      <c r="E71" s="339">
        <f t="shared" si="2"/>
        <v>0</v>
      </c>
      <c r="F71" s="339">
        <v>0</v>
      </c>
      <c r="G71" s="339">
        <v>0</v>
      </c>
      <c r="H71" s="339">
        <f t="shared" si="3"/>
        <v>6954</v>
      </c>
      <c r="I71" s="365">
        <v>0</v>
      </c>
      <c r="J71" s="339">
        <v>1401</v>
      </c>
      <c r="K71" s="339">
        <v>0</v>
      </c>
      <c r="L71" s="339">
        <v>5553</v>
      </c>
      <c r="M71" s="339">
        <v>1025</v>
      </c>
      <c r="N71" s="339">
        <v>439</v>
      </c>
      <c r="O71" s="334">
        <f t="shared" si="4"/>
        <v>0</v>
      </c>
      <c r="P71" s="339">
        <v>0</v>
      </c>
      <c r="Q71" s="339">
        <v>0</v>
      </c>
      <c r="R71" s="339">
        <v>0</v>
      </c>
      <c r="S71" s="339">
        <v>0</v>
      </c>
    </row>
    <row r="72" spans="1:19" x14ac:dyDescent="0.2">
      <c r="A72" s="338">
        <v>62</v>
      </c>
      <c r="B72" s="247" t="s">
        <v>66</v>
      </c>
      <c r="C72" s="243" t="s">
        <v>202</v>
      </c>
      <c r="D72" s="334">
        <f t="shared" si="5"/>
        <v>32602</v>
      </c>
      <c r="E72" s="339">
        <f t="shared" si="2"/>
        <v>1200</v>
      </c>
      <c r="F72" s="339">
        <v>1200</v>
      </c>
      <c r="G72" s="339">
        <v>0</v>
      </c>
      <c r="H72" s="339">
        <f t="shared" si="3"/>
        <v>29938</v>
      </c>
      <c r="I72" s="365">
        <v>0</v>
      </c>
      <c r="J72" s="339">
        <v>15902</v>
      </c>
      <c r="K72" s="339">
        <v>0</v>
      </c>
      <c r="L72" s="339">
        <v>14036</v>
      </c>
      <c r="M72" s="339">
        <v>1025</v>
      </c>
      <c r="N72" s="339">
        <v>439</v>
      </c>
      <c r="O72" s="334">
        <f t="shared" si="4"/>
        <v>0</v>
      </c>
      <c r="P72" s="339">
        <v>0</v>
      </c>
      <c r="Q72" s="339">
        <v>0</v>
      </c>
      <c r="R72" s="339">
        <v>0</v>
      </c>
      <c r="S72" s="339">
        <v>0</v>
      </c>
    </row>
    <row r="73" spans="1:19" ht="24" x14ac:dyDescent="0.2">
      <c r="A73" s="338">
        <v>63</v>
      </c>
      <c r="B73" s="247" t="s">
        <v>203</v>
      </c>
      <c r="C73" s="243" t="s">
        <v>204</v>
      </c>
      <c r="D73" s="334">
        <f t="shared" si="5"/>
        <v>1989</v>
      </c>
      <c r="E73" s="339">
        <f t="shared" si="2"/>
        <v>0</v>
      </c>
      <c r="F73" s="339">
        <v>0</v>
      </c>
      <c r="G73" s="339">
        <v>0</v>
      </c>
      <c r="H73" s="339">
        <f t="shared" si="3"/>
        <v>1989</v>
      </c>
      <c r="I73" s="365">
        <v>0</v>
      </c>
      <c r="J73" s="339">
        <v>0</v>
      </c>
      <c r="K73" s="339">
        <v>1989</v>
      </c>
      <c r="L73" s="339">
        <v>0</v>
      </c>
      <c r="M73" s="339">
        <v>0</v>
      </c>
      <c r="N73" s="339">
        <v>0</v>
      </c>
      <c r="O73" s="334">
        <f t="shared" si="4"/>
        <v>0</v>
      </c>
      <c r="P73" s="339">
        <v>0</v>
      </c>
      <c r="Q73" s="339">
        <v>0</v>
      </c>
      <c r="R73" s="339">
        <v>0</v>
      </c>
      <c r="S73" s="339">
        <v>0</v>
      </c>
    </row>
    <row r="74" spans="1:19" ht="24" x14ac:dyDescent="0.2">
      <c r="A74" s="338">
        <v>64</v>
      </c>
      <c r="B74" s="245" t="s">
        <v>205</v>
      </c>
      <c r="C74" s="243" t="s">
        <v>206</v>
      </c>
      <c r="D74" s="334">
        <f t="shared" si="5"/>
        <v>2942</v>
      </c>
      <c r="E74" s="339">
        <f t="shared" si="2"/>
        <v>0</v>
      </c>
      <c r="F74" s="339">
        <v>0</v>
      </c>
      <c r="G74" s="339">
        <v>0</v>
      </c>
      <c r="H74" s="339">
        <f t="shared" si="3"/>
        <v>2942</v>
      </c>
      <c r="I74" s="365">
        <v>0</v>
      </c>
      <c r="J74" s="339">
        <v>0</v>
      </c>
      <c r="K74" s="339">
        <v>2942</v>
      </c>
      <c r="L74" s="339">
        <v>0</v>
      </c>
      <c r="M74" s="339">
        <v>0</v>
      </c>
      <c r="N74" s="339">
        <v>0</v>
      </c>
      <c r="O74" s="334">
        <f t="shared" si="4"/>
        <v>0</v>
      </c>
      <c r="P74" s="339">
        <v>0</v>
      </c>
      <c r="Q74" s="339">
        <v>0</v>
      </c>
      <c r="R74" s="339">
        <v>0</v>
      </c>
      <c r="S74" s="339">
        <v>0</v>
      </c>
    </row>
    <row r="75" spans="1:19" ht="24" x14ac:dyDescent="0.2">
      <c r="A75" s="338">
        <v>65</v>
      </c>
      <c r="B75" s="247" t="s">
        <v>207</v>
      </c>
      <c r="C75" s="243" t="s">
        <v>208</v>
      </c>
      <c r="D75" s="334">
        <f t="shared" si="5"/>
        <v>3503</v>
      </c>
      <c r="E75" s="339">
        <f t="shared" si="2"/>
        <v>0</v>
      </c>
      <c r="F75" s="339">
        <v>0</v>
      </c>
      <c r="G75" s="339">
        <v>0</v>
      </c>
      <c r="H75" s="339">
        <f t="shared" si="3"/>
        <v>3503</v>
      </c>
      <c r="I75" s="365">
        <v>0</v>
      </c>
      <c r="J75" s="339">
        <v>0</v>
      </c>
      <c r="K75" s="339">
        <v>3503</v>
      </c>
      <c r="L75" s="339">
        <v>0</v>
      </c>
      <c r="M75" s="339">
        <v>0</v>
      </c>
      <c r="N75" s="339">
        <v>0</v>
      </c>
      <c r="O75" s="334">
        <f t="shared" si="4"/>
        <v>0</v>
      </c>
      <c r="P75" s="339">
        <v>0</v>
      </c>
      <c r="Q75" s="339">
        <v>0</v>
      </c>
      <c r="R75" s="339">
        <v>0</v>
      </c>
      <c r="S75" s="339">
        <v>0</v>
      </c>
    </row>
    <row r="76" spans="1:19" ht="24" x14ac:dyDescent="0.2">
      <c r="A76" s="338">
        <v>66</v>
      </c>
      <c r="B76" s="247" t="s">
        <v>209</v>
      </c>
      <c r="C76" s="243" t="s">
        <v>210</v>
      </c>
      <c r="D76" s="334">
        <f t="shared" si="5"/>
        <v>2599</v>
      </c>
      <c r="E76" s="339">
        <f t="shared" ref="E76:E139" si="6">F76+G76</f>
        <v>0</v>
      </c>
      <c r="F76" s="339">
        <v>0</v>
      </c>
      <c r="G76" s="339">
        <v>0</v>
      </c>
      <c r="H76" s="339">
        <f t="shared" ref="H76:H139" si="7">SUM(I76:L76)</f>
        <v>2599</v>
      </c>
      <c r="I76" s="365">
        <v>0</v>
      </c>
      <c r="J76" s="339">
        <v>0</v>
      </c>
      <c r="K76" s="339">
        <v>2599</v>
      </c>
      <c r="L76" s="339">
        <v>0</v>
      </c>
      <c r="M76" s="339">
        <v>0</v>
      </c>
      <c r="N76" s="339">
        <v>0</v>
      </c>
      <c r="O76" s="334">
        <f t="shared" ref="O76:O139" si="8">P76+Q76+R76</f>
        <v>0</v>
      </c>
      <c r="P76" s="339">
        <v>0</v>
      </c>
      <c r="Q76" s="339">
        <v>0</v>
      </c>
      <c r="R76" s="339">
        <v>0</v>
      </c>
      <c r="S76" s="339">
        <v>0</v>
      </c>
    </row>
    <row r="77" spans="1:19" ht="24" x14ac:dyDescent="0.2">
      <c r="A77" s="338">
        <v>67</v>
      </c>
      <c r="B77" s="245" t="s">
        <v>211</v>
      </c>
      <c r="C77" s="243" t="s">
        <v>212</v>
      </c>
      <c r="D77" s="334">
        <f t="shared" ref="D77:D140" si="9">E77+H77+M77+N77+O77</f>
        <v>13091</v>
      </c>
      <c r="E77" s="339">
        <f t="shared" si="6"/>
        <v>0</v>
      </c>
      <c r="F77" s="339">
        <v>0</v>
      </c>
      <c r="G77" s="339">
        <v>0</v>
      </c>
      <c r="H77" s="339">
        <f t="shared" si="7"/>
        <v>13091</v>
      </c>
      <c r="I77" s="365">
        <v>2072</v>
      </c>
      <c r="J77" s="339">
        <v>0</v>
      </c>
      <c r="K77" s="339">
        <v>11019</v>
      </c>
      <c r="L77" s="339">
        <v>0</v>
      </c>
      <c r="M77" s="339">
        <v>0</v>
      </c>
      <c r="N77" s="339">
        <v>0</v>
      </c>
      <c r="O77" s="334">
        <f t="shared" si="8"/>
        <v>0</v>
      </c>
      <c r="P77" s="339">
        <v>0</v>
      </c>
      <c r="Q77" s="339">
        <v>0</v>
      </c>
      <c r="R77" s="339">
        <v>0</v>
      </c>
      <c r="S77" s="339">
        <v>0</v>
      </c>
    </row>
    <row r="78" spans="1:19" ht="24" x14ac:dyDescent="0.2">
      <c r="A78" s="338">
        <v>68</v>
      </c>
      <c r="B78" s="245" t="s">
        <v>213</v>
      </c>
      <c r="C78" s="243" t="s">
        <v>214</v>
      </c>
      <c r="D78" s="334">
        <f t="shared" si="9"/>
        <v>2414</v>
      </c>
      <c r="E78" s="339">
        <f t="shared" si="6"/>
        <v>0</v>
      </c>
      <c r="F78" s="339">
        <v>0</v>
      </c>
      <c r="G78" s="339">
        <v>0</v>
      </c>
      <c r="H78" s="339">
        <f t="shared" si="7"/>
        <v>2414</v>
      </c>
      <c r="I78" s="365">
        <v>0</v>
      </c>
      <c r="J78" s="339">
        <v>0</v>
      </c>
      <c r="K78" s="339">
        <v>2414</v>
      </c>
      <c r="L78" s="339">
        <v>0</v>
      </c>
      <c r="M78" s="339">
        <v>0</v>
      </c>
      <c r="N78" s="339">
        <v>0</v>
      </c>
      <c r="O78" s="334">
        <f t="shared" si="8"/>
        <v>0</v>
      </c>
      <c r="P78" s="339">
        <v>0</v>
      </c>
      <c r="Q78" s="339">
        <v>0</v>
      </c>
      <c r="R78" s="339">
        <v>0</v>
      </c>
      <c r="S78" s="339">
        <v>0</v>
      </c>
    </row>
    <row r="79" spans="1:19" ht="24" x14ac:dyDescent="0.2">
      <c r="A79" s="338">
        <v>69</v>
      </c>
      <c r="B79" s="245" t="s">
        <v>215</v>
      </c>
      <c r="C79" s="243" t="s">
        <v>216</v>
      </c>
      <c r="D79" s="334">
        <f t="shared" si="9"/>
        <v>2593</v>
      </c>
      <c r="E79" s="339">
        <f t="shared" si="6"/>
        <v>0</v>
      </c>
      <c r="F79" s="339">
        <v>0</v>
      </c>
      <c r="G79" s="339">
        <v>0</v>
      </c>
      <c r="H79" s="339">
        <f t="shared" si="7"/>
        <v>2593</v>
      </c>
      <c r="I79" s="365">
        <v>0</v>
      </c>
      <c r="J79" s="339">
        <v>0</v>
      </c>
      <c r="K79" s="339">
        <v>2593</v>
      </c>
      <c r="L79" s="339">
        <v>0</v>
      </c>
      <c r="M79" s="339">
        <v>0</v>
      </c>
      <c r="N79" s="339">
        <v>0</v>
      </c>
      <c r="O79" s="334">
        <f t="shared" si="8"/>
        <v>0</v>
      </c>
      <c r="P79" s="339">
        <v>0</v>
      </c>
      <c r="Q79" s="339">
        <v>0</v>
      </c>
      <c r="R79" s="339">
        <v>0</v>
      </c>
      <c r="S79" s="339">
        <v>0</v>
      </c>
    </row>
    <row r="80" spans="1:19" x14ac:dyDescent="0.2">
      <c r="A80" s="338">
        <v>70</v>
      </c>
      <c r="B80" s="242" t="s">
        <v>217</v>
      </c>
      <c r="C80" s="243" t="s">
        <v>218</v>
      </c>
      <c r="D80" s="334">
        <f t="shared" si="9"/>
        <v>60578</v>
      </c>
      <c r="E80" s="339">
        <f t="shared" si="6"/>
        <v>0</v>
      </c>
      <c r="F80" s="339">
        <v>0</v>
      </c>
      <c r="G80" s="339">
        <v>0</v>
      </c>
      <c r="H80" s="339">
        <f t="shared" si="7"/>
        <v>59114</v>
      </c>
      <c r="I80" s="365">
        <v>0</v>
      </c>
      <c r="J80" s="339">
        <v>10634</v>
      </c>
      <c r="K80" s="339">
        <v>0</v>
      </c>
      <c r="L80" s="339">
        <v>48480</v>
      </c>
      <c r="M80" s="339">
        <v>1025</v>
      </c>
      <c r="N80" s="339">
        <v>439</v>
      </c>
      <c r="O80" s="334">
        <f t="shared" si="8"/>
        <v>0</v>
      </c>
      <c r="P80" s="339">
        <v>0</v>
      </c>
      <c r="Q80" s="339">
        <v>0</v>
      </c>
      <c r="R80" s="339">
        <v>0</v>
      </c>
      <c r="S80" s="339">
        <v>0</v>
      </c>
    </row>
    <row r="81" spans="1:19" x14ac:dyDescent="0.2">
      <c r="A81" s="338">
        <v>71</v>
      </c>
      <c r="B81" s="245" t="s">
        <v>50</v>
      </c>
      <c r="C81" s="243" t="s">
        <v>219</v>
      </c>
      <c r="D81" s="334">
        <f t="shared" si="9"/>
        <v>79827</v>
      </c>
      <c r="E81" s="339">
        <f t="shared" si="6"/>
        <v>0</v>
      </c>
      <c r="F81" s="339">
        <v>0</v>
      </c>
      <c r="G81" s="339">
        <v>0</v>
      </c>
      <c r="H81" s="339">
        <f t="shared" si="7"/>
        <v>72942</v>
      </c>
      <c r="I81" s="365">
        <v>0</v>
      </c>
      <c r="J81" s="339">
        <v>40430</v>
      </c>
      <c r="K81" s="339">
        <v>0</v>
      </c>
      <c r="L81" s="339">
        <v>32512</v>
      </c>
      <c r="M81" s="339">
        <v>3074</v>
      </c>
      <c r="N81" s="339">
        <v>1318</v>
      </c>
      <c r="O81" s="334">
        <f t="shared" si="8"/>
        <v>2493</v>
      </c>
      <c r="P81" s="339">
        <v>0</v>
      </c>
      <c r="Q81" s="339">
        <v>0</v>
      </c>
      <c r="R81" s="339">
        <v>2493</v>
      </c>
      <c r="S81" s="339">
        <v>0</v>
      </c>
    </row>
    <row r="82" spans="1:19" x14ac:dyDescent="0.2">
      <c r="A82" s="338">
        <v>72</v>
      </c>
      <c r="B82" s="242" t="s">
        <v>52</v>
      </c>
      <c r="C82" s="243" t="s">
        <v>220</v>
      </c>
      <c r="D82" s="334">
        <f t="shared" si="9"/>
        <v>30790</v>
      </c>
      <c r="E82" s="339">
        <f t="shared" si="6"/>
        <v>0</v>
      </c>
      <c r="F82" s="339">
        <v>0</v>
      </c>
      <c r="G82" s="339">
        <v>0</v>
      </c>
      <c r="H82" s="339">
        <f t="shared" si="7"/>
        <v>24976</v>
      </c>
      <c r="I82" s="365">
        <v>0</v>
      </c>
      <c r="J82" s="339">
        <v>6041</v>
      </c>
      <c r="K82" s="339">
        <v>6348</v>
      </c>
      <c r="L82" s="339">
        <v>12587</v>
      </c>
      <c r="M82" s="339">
        <v>1025</v>
      </c>
      <c r="N82" s="339">
        <v>439</v>
      </c>
      <c r="O82" s="334">
        <f t="shared" si="8"/>
        <v>4350</v>
      </c>
      <c r="P82" s="339">
        <v>4350</v>
      </c>
      <c r="Q82" s="339">
        <v>0</v>
      </c>
      <c r="R82" s="339">
        <v>0</v>
      </c>
      <c r="S82" s="339">
        <v>0</v>
      </c>
    </row>
    <row r="83" spans="1:19" x14ac:dyDescent="0.2">
      <c r="A83" s="338">
        <v>73</v>
      </c>
      <c r="B83" s="245" t="s">
        <v>44</v>
      </c>
      <c r="C83" s="243" t="s">
        <v>221</v>
      </c>
      <c r="D83" s="334">
        <f t="shared" si="9"/>
        <v>38611</v>
      </c>
      <c r="E83" s="339">
        <f t="shared" si="6"/>
        <v>0</v>
      </c>
      <c r="F83" s="339">
        <v>0</v>
      </c>
      <c r="G83" s="339">
        <v>0</v>
      </c>
      <c r="H83" s="339">
        <f t="shared" si="7"/>
        <v>38611</v>
      </c>
      <c r="I83" s="365">
        <v>0</v>
      </c>
      <c r="J83" s="339">
        <v>9124</v>
      </c>
      <c r="K83" s="339">
        <v>4328</v>
      </c>
      <c r="L83" s="339">
        <v>25159</v>
      </c>
      <c r="M83" s="339">
        <v>0</v>
      </c>
      <c r="N83" s="339">
        <v>0</v>
      </c>
      <c r="O83" s="334">
        <f t="shared" si="8"/>
        <v>0</v>
      </c>
      <c r="P83" s="339">
        <v>0</v>
      </c>
      <c r="Q83" s="339">
        <v>0</v>
      </c>
      <c r="R83" s="339">
        <v>0</v>
      </c>
      <c r="S83" s="339">
        <v>0</v>
      </c>
    </row>
    <row r="84" spans="1:19" x14ac:dyDescent="0.2">
      <c r="A84" s="338">
        <v>74</v>
      </c>
      <c r="B84" s="245" t="s">
        <v>54</v>
      </c>
      <c r="C84" s="243" t="s">
        <v>222</v>
      </c>
      <c r="D84" s="334">
        <f t="shared" si="9"/>
        <v>67227</v>
      </c>
      <c r="E84" s="339">
        <f t="shared" si="6"/>
        <v>0</v>
      </c>
      <c r="F84" s="339">
        <v>0</v>
      </c>
      <c r="G84" s="339">
        <v>0</v>
      </c>
      <c r="H84" s="339">
        <f t="shared" si="7"/>
        <v>54555</v>
      </c>
      <c r="I84" s="365">
        <v>0</v>
      </c>
      <c r="J84" s="339">
        <v>22523</v>
      </c>
      <c r="K84" s="339">
        <v>2300</v>
      </c>
      <c r="L84" s="339">
        <v>29732</v>
      </c>
      <c r="M84" s="339">
        <v>2050</v>
      </c>
      <c r="N84" s="339">
        <v>878</v>
      </c>
      <c r="O84" s="334">
        <f t="shared" si="8"/>
        <v>9744</v>
      </c>
      <c r="P84" s="339">
        <v>0</v>
      </c>
      <c r="Q84" s="339">
        <v>0</v>
      </c>
      <c r="R84" s="339">
        <v>9744</v>
      </c>
      <c r="S84" s="339">
        <v>0</v>
      </c>
    </row>
    <row r="85" spans="1:19" x14ac:dyDescent="0.2">
      <c r="A85" s="338">
        <v>75</v>
      </c>
      <c r="B85" s="245" t="s">
        <v>36</v>
      </c>
      <c r="C85" s="243" t="s">
        <v>37</v>
      </c>
      <c r="D85" s="334">
        <f t="shared" si="9"/>
        <v>62143</v>
      </c>
      <c r="E85" s="339">
        <f t="shared" si="6"/>
        <v>0</v>
      </c>
      <c r="F85" s="339">
        <v>0</v>
      </c>
      <c r="G85" s="339">
        <v>0</v>
      </c>
      <c r="H85" s="339">
        <f t="shared" si="7"/>
        <v>62143</v>
      </c>
      <c r="I85" s="365">
        <v>0</v>
      </c>
      <c r="J85" s="339">
        <v>3792</v>
      </c>
      <c r="K85" s="339">
        <v>0</v>
      </c>
      <c r="L85" s="339">
        <v>58351</v>
      </c>
      <c r="M85" s="339">
        <v>0</v>
      </c>
      <c r="N85" s="339">
        <v>0</v>
      </c>
      <c r="O85" s="334">
        <f t="shared" si="8"/>
        <v>0</v>
      </c>
      <c r="P85" s="339">
        <v>0</v>
      </c>
      <c r="Q85" s="339">
        <v>0</v>
      </c>
      <c r="R85" s="339">
        <v>0</v>
      </c>
      <c r="S85" s="339">
        <v>0</v>
      </c>
    </row>
    <row r="86" spans="1:19" x14ac:dyDescent="0.2">
      <c r="A86" s="338">
        <v>76</v>
      </c>
      <c r="B86" s="245" t="s">
        <v>48</v>
      </c>
      <c r="C86" s="243" t="s">
        <v>223</v>
      </c>
      <c r="D86" s="334">
        <f t="shared" si="9"/>
        <v>25357</v>
      </c>
      <c r="E86" s="339">
        <f t="shared" si="6"/>
        <v>0</v>
      </c>
      <c r="F86" s="339">
        <v>0</v>
      </c>
      <c r="G86" s="339">
        <v>0</v>
      </c>
      <c r="H86" s="339">
        <f t="shared" si="7"/>
        <v>22357</v>
      </c>
      <c r="I86" s="365">
        <v>0</v>
      </c>
      <c r="J86" s="339">
        <v>9185</v>
      </c>
      <c r="K86" s="339">
        <v>4900</v>
      </c>
      <c r="L86" s="339">
        <v>8272</v>
      </c>
      <c r="M86" s="339">
        <v>0</v>
      </c>
      <c r="N86" s="339">
        <v>0</v>
      </c>
      <c r="O86" s="334">
        <f t="shared" si="8"/>
        <v>3000</v>
      </c>
      <c r="P86" s="339">
        <v>0</v>
      </c>
      <c r="Q86" s="339">
        <v>0</v>
      </c>
      <c r="R86" s="339">
        <v>3000</v>
      </c>
      <c r="S86" s="339">
        <v>0</v>
      </c>
    </row>
    <row r="87" spans="1:19" x14ac:dyDescent="0.2">
      <c r="A87" s="338">
        <v>77</v>
      </c>
      <c r="B87" s="245" t="s">
        <v>224</v>
      </c>
      <c r="C87" s="243" t="s">
        <v>225</v>
      </c>
      <c r="D87" s="334">
        <f t="shared" si="9"/>
        <v>14500</v>
      </c>
      <c r="E87" s="339">
        <f t="shared" si="6"/>
        <v>14500</v>
      </c>
      <c r="F87" s="339">
        <v>0</v>
      </c>
      <c r="G87" s="339">
        <v>14500</v>
      </c>
      <c r="H87" s="339">
        <f t="shared" si="7"/>
        <v>0</v>
      </c>
      <c r="I87" s="365">
        <v>0</v>
      </c>
      <c r="J87" s="339">
        <v>0</v>
      </c>
      <c r="K87" s="339">
        <v>0</v>
      </c>
      <c r="L87" s="339">
        <v>0</v>
      </c>
      <c r="M87" s="339">
        <v>0</v>
      </c>
      <c r="N87" s="339">
        <v>0</v>
      </c>
      <c r="O87" s="334">
        <f t="shared" si="8"/>
        <v>0</v>
      </c>
      <c r="P87" s="339">
        <v>0</v>
      </c>
      <c r="Q87" s="339">
        <v>0</v>
      </c>
      <c r="R87" s="339">
        <v>0</v>
      </c>
      <c r="S87" s="339">
        <v>0</v>
      </c>
    </row>
    <row r="88" spans="1:19" x14ac:dyDescent="0.2">
      <c r="A88" s="338">
        <v>78</v>
      </c>
      <c r="B88" s="247" t="s">
        <v>226</v>
      </c>
      <c r="C88" s="243" t="s">
        <v>227</v>
      </c>
      <c r="D88" s="334">
        <f t="shared" si="9"/>
        <v>0</v>
      </c>
      <c r="E88" s="339">
        <f t="shared" si="6"/>
        <v>0</v>
      </c>
      <c r="F88" s="339">
        <v>0</v>
      </c>
      <c r="G88" s="339">
        <v>0</v>
      </c>
      <c r="H88" s="339">
        <f t="shared" si="7"/>
        <v>0</v>
      </c>
      <c r="I88" s="365">
        <v>0</v>
      </c>
      <c r="J88" s="339">
        <v>0</v>
      </c>
      <c r="K88" s="339">
        <v>0</v>
      </c>
      <c r="L88" s="339">
        <v>0</v>
      </c>
      <c r="M88" s="339">
        <v>0</v>
      </c>
      <c r="N88" s="339">
        <v>0</v>
      </c>
      <c r="O88" s="334">
        <f t="shared" si="8"/>
        <v>0</v>
      </c>
      <c r="P88" s="339">
        <v>0</v>
      </c>
      <c r="Q88" s="339">
        <v>0</v>
      </c>
      <c r="R88" s="339">
        <v>0</v>
      </c>
      <c r="S88" s="339">
        <v>0</v>
      </c>
    </row>
    <row r="89" spans="1:19" ht="24" x14ac:dyDescent="0.2">
      <c r="A89" s="1024">
        <v>79</v>
      </c>
      <c r="B89" s="1027" t="s">
        <v>228</v>
      </c>
      <c r="C89" s="343" t="s">
        <v>229</v>
      </c>
      <c r="D89" s="334">
        <f t="shared" si="9"/>
        <v>22187</v>
      </c>
      <c r="E89" s="339">
        <f t="shared" si="6"/>
        <v>3600</v>
      </c>
      <c r="F89" s="339">
        <v>3600</v>
      </c>
      <c r="G89" s="339">
        <v>0</v>
      </c>
      <c r="H89" s="339">
        <f t="shared" si="7"/>
        <v>4051</v>
      </c>
      <c r="I89" s="365">
        <v>0</v>
      </c>
      <c r="J89" s="339">
        <v>595</v>
      </c>
      <c r="K89" s="339">
        <v>0</v>
      </c>
      <c r="L89" s="339">
        <v>3456</v>
      </c>
      <c r="M89" s="339">
        <v>0</v>
      </c>
      <c r="N89" s="339">
        <v>0</v>
      </c>
      <c r="O89" s="334">
        <f t="shared" si="8"/>
        <v>14536</v>
      </c>
      <c r="P89" s="339">
        <v>0</v>
      </c>
      <c r="Q89" s="339">
        <v>0</v>
      </c>
      <c r="R89" s="339">
        <v>14536</v>
      </c>
      <c r="S89" s="339">
        <v>0</v>
      </c>
    </row>
    <row r="90" spans="1:19" ht="36" x14ac:dyDescent="0.2">
      <c r="A90" s="1025"/>
      <c r="B90" s="1028"/>
      <c r="C90" s="243" t="s">
        <v>230</v>
      </c>
      <c r="D90" s="334">
        <f t="shared" si="9"/>
        <v>10587</v>
      </c>
      <c r="E90" s="339">
        <f t="shared" si="6"/>
        <v>0</v>
      </c>
      <c r="F90" s="339">
        <v>0</v>
      </c>
      <c r="G90" s="339">
        <v>0</v>
      </c>
      <c r="H90" s="339">
        <f t="shared" si="7"/>
        <v>4051</v>
      </c>
      <c r="I90" s="365">
        <v>0</v>
      </c>
      <c r="J90" s="339">
        <v>595</v>
      </c>
      <c r="K90" s="339">
        <v>0</v>
      </c>
      <c r="L90" s="339">
        <v>3456</v>
      </c>
      <c r="M90" s="339">
        <v>0</v>
      </c>
      <c r="N90" s="339">
        <v>0</v>
      </c>
      <c r="O90" s="334">
        <f t="shared" si="8"/>
        <v>6536</v>
      </c>
      <c r="P90" s="339">
        <v>0</v>
      </c>
      <c r="Q90" s="339">
        <v>0</v>
      </c>
      <c r="R90" s="339">
        <v>6536</v>
      </c>
      <c r="S90" s="339">
        <v>0</v>
      </c>
    </row>
    <row r="91" spans="1:19" ht="24" x14ac:dyDescent="0.2">
      <c r="A91" s="1025"/>
      <c r="B91" s="1028"/>
      <c r="C91" s="243" t="s">
        <v>231</v>
      </c>
      <c r="D91" s="334">
        <f t="shared" si="9"/>
        <v>3600</v>
      </c>
      <c r="E91" s="339">
        <f t="shared" si="6"/>
        <v>3600</v>
      </c>
      <c r="F91" s="339">
        <v>3600</v>
      </c>
      <c r="G91" s="339">
        <v>0</v>
      </c>
      <c r="H91" s="339">
        <f t="shared" si="7"/>
        <v>0</v>
      </c>
      <c r="I91" s="365">
        <v>0</v>
      </c>
      <c r="J91" s="339">
        <v>0</v>
      </c>
      <c r="K91" s="339">
        <v>0</v>
      </c>
      <c r="L91" s="339">
        <v>0</v>
      </c>
      <c r="M91" s="339">
        <v>0</v>
      </c>
      <c r="N91" s="339">
        <v>0</v>
      </c>
      <c r="O91" s="334">
        <f t="shared" si="8"/>
        <v>0</v>
      </c>
      <c r="P91" s="339">
        <v>0</v>
      </c>
      <c r="Q91" s="339">
        <v>0</v>
      </c>
      <c r="R91" s="339">
        <v>0</v>
      </c>
      <c r="S91" s="339">
        <v>0</v>
      </c>
    </row>
    <row r="92" spans="1:19" ht="36" x14ac:dyDescent="0.2">
      <c r="A92" s="1026"/>
      <c r="B92" s="1029"/>
      <c r="C92" s="344" t="s">
        <v>232</v>
      </c>
      <c r="D92" s="334">
        <f t="shared" si="9"/>
        <v>8000</v>
      </c>
      <c r="E92" s="339">
        <f t="shared" si="6"/>
        <v>0</v>
      </c>
      <c r="F92" s="339">
        <v>0</v>
      </c>
      <c r="G92" s="339">
        <v>0</v>
      </c>
      <c r="H92" s="339">
        <f t="shared" si="7"/>
        <v>0</v>
      </c>
      <c r="I92" s="365">
        <v>0</v>
      </c>
      <c r="J92" s="339">
        <v>0</v>
      </c>
      <c r="K92" s="339">
        <v>0</v>
      </c>
      <c r="L92" s="339">
        <v>0</v>
      </c>
      <c r="M92" s="339">
        <v>0</v>
      </c>
      <c r="N92" s="339">
        <v>0</v>
      </c>
      <c r="O92" s="334">
        <f t="shared" si="8"/>
        <v>8000</v>
      </c>
      <c r="P92" s="339">
        <v>0</v>
      </c>
      <c r="Q92" s="339">
        <v>0</v>
      </c>
      <c r="R92" s="339">
        <v>8000</v>
      </c>
      <c r="S92" s="339">
        <v>0</v>
      </c>
    </row>
    <row r="93" spans="1:19" ht="24" x14ac:dyDescent="0.2">
      <c r="A93" s="338">
        <v>80</v>
      </c>
      <c r="B93" s="247" t="s">
        <v>233</v>
      </c>
      <c r="C93" s="243" t="s">
        <v>234</v>
      </c>
      <c r="D93" s="334">
        <f t="shared" si="9"/>
        <v>8400</v>
      </c>
      <c r="E93" s="339">
        <f t="shared" si="6"/>
        <v>8400</v>
      </c>
      <c r="F93" s="339">
        <v>392</v>
      </c>
      <c r="G93" s="339">
        <v>8008</v>
      </c>
      <c r="H93" s="339">
        <f t="shared" si="7"/>
        <v>0</v>
      </c>
      <c r="I93" s="365">
        <v>0</v>
      </c>
      <c r="J93" s="339">
        <v>0</v>
      </c>
      <c r="K93" s="339">
        <v>0</v>
      </c>
      <c r="L93" s="339">
        <v>0</v>
      </c>
      <c r="M93" s="339">
        <v>0</v>
      </c>
      <c r="N93" s="339">
        <v>0</v>
      </c>
      <c r="O93" s="334">
        <f t="shared" si="8"/>
        <v>0</v>
      </c>
      <c r="P93" s="339">
        <v>0</v>
      </c>
      <c r="Q93" s="339">
        <v>0</v>
      </c>
      <c r="R93" s="339">
        <v>0</v>
      </c>
      <c r="S93" s="339">
        <v>0</v>
      </c>
    </row>
    <row r="94" spans="1:19" x14ac:dyDescent="0.2">
      <c r="A94" s="338">
        <v>81</v>
      </c>
      <c r="B94" s="247" t="s">
        <v>235</v>
      </c>
      <c r="C94" s="243" t="s">
        <v>236</v>
      </c>
      <c r="D94" s="334">
        <f t="shared" si="9"/>
        <v>6665</v>
      </c>
      <c r="E94" s="339">
        <f t="shared" si="6"/>
        <v>0</v>
      </c>
      <c r="F94" s="339">
        <v>0</v>
      </c>
      <c r="G94" s="339">
        <v>0</v>
      </c>
      <c r="H94" s="339">
        <f t="shared" si="7"/>
        <v>6665</v>
      </c>
      <c r="I94" s="365">
        <v>0</v>
      </c>
      <c r="J94" s="339">
        <v>950</v>
      </c>
      <c r="K94" s="339">
        <v>700</v>
      </c>
      <c r="L94" s="339">
        <v>5015</v>
      </c>
      <c r="M94" s="339">
        <v>0</v>
      </c>
      <c r="N94" s="339">
        <v>0</v>
      </c>
      <c r="O94" s="334">
        <f t="shared" si="8"/>
        <v>0</v>
      </c>
      <c r="P94" s="339">
        <v>0</v>
      </c>
      <c r="Q94" s="339">
        <v>0</v>
      </c>
      <c r="R94" s="339">
        <v>0</v>
      </c>
      <c r="S94" s="339">
        <v>0</v>
      </c>
    </row>
    <row r="95" spans="1:19" x14ac:dyDescent="0.2">
      <c r="A95" s="338">
        <v>82</v>
      </c>
      <c r="B95" s="242" t="s">
        <v>74</v>
      </c>
      <c r="C95" s="243" t="s">
        <v>237</v>
      </c>
      <c r="D95" s="334">
        <f t="shared" si="9"/>
        <v>14815</v>
      </c>
      <c r="E95" s="339">
        <f t="shared" si="6"/>
        <v>0</v>
      </c>
      <c r="F95" s="339">
        <v>0</v>
      </c>
      <c r="G95" s="339">
        <v>0</v>
      </c>
      <c r="H95" s="339">
        <f t="shared" si="7"/>
        <v>13351</v>
      </c>
      <c r="I95" s="365">
        <v>0</v>
      </c>
      <c r="J95" s="339">
        <v>3153</v>
      </c>
      <c r="K95" s="339">
        <v>1635</v>
      </c>
      <c r="L95" s="339">
        <v>8563</v>
      </c>
      <c r="M95" s="339">
        <v>1025</v>
      </c>
      <c r="N95" s="339">
        <v>439</v>
      </c>
      <c r="O95" s="334">
        <f t="shared" si="8"/>
        <v>0</v>
      </c>
      <c r="P95" s="339">
        <v>0</v>
      </c>
      <c r="Q95" s="339">
        <v>0</v>
      </c>
      <c r="R95" s="339">
        <v>0</v>
      </c>
      <c r="S95" s="339">
        <v>0</v>
      </c>
    </row>
    <row r="96" spans="1:19" x14ac:dyDescent="0.2">
      <c r="A96" s="338">
        <v>83</v>
      </c>
      <c r="B96" s="247" t="s">
        <v>38</v>
      </c>
      <c r="C96" s="243" t="s">
        <v>39</v>
      </c>
      <c r="D96" s="334">
        <f t="shared" si="9"/>
        <v>13659</v>
      </c>
      <c r="E96" s="339">
        <f t="shared" si="6"/>
        <v>0</v>
      </c>
      <c r="F96" s="339">
        <v>0</v>
      </c>
      <c r="G96" s="339">
        <v>0</v>
      </c>
      <c r="H96" s="339">
        <f t="shared" si="7"/>
        <v>13659</v>
      </c>
      <c r="I96" s="365">
        <v>0</v>
      </c>
      <c r="J96" s="339">
        <v>1540</v>
      </c>
      <c r="K96" s="339">
        <v>380</v>
      </c>
      <c r="L96" s="339">
        <v>11739</v>
      </c>
      <c r="M96" s="339">
        <v>0</v>
      </c>
      <c r="N96" s="339">
        <v>0</v>
      </c>
      <c r="O96" s="334">
        <f t="shared" si="8"/>
        <v>0</v>
      </c>
      <c r="P96" s="339">
        <v>0</v>
      </c>
      <c r="Q96" s="339">
        <v>0</v>
      </c>
      <c r="R96" s="339">
        <v>0</v>
      </c>
      <c r="S96" s="339">
        <v>0</v>
      </c>
    </row>
    <row r="97" spans="1:19" x14ac:dyDescent="0.2">
      <c r="A97" s="338">
        <v>84</v>
      </c>
      <c r="B97" s="242" t="s">
        <v>40</v>
      </c>
      <c r="C97" s="243" t="s">
        <v>41</v>
      </c>
      <c r="D97" s="334">
        <f t="shared" si="9"/>
        <v>9962</v>
      </c>
      <c r="E97" s="339">
        <f t="shared" si="6"/>
        <v>0</v>
      </c>
      <c r="F97" s="339">
        <v>0</v>
      </c>
      <c r="G97" s="339">
        <v>0</v>
      </c>
      <c r="H97" s="339">
        <f t="shared" si="7"/>
        <v>9962</v>
      </c>
      <c r="I97" s="365">
        <v>0</v>
      </c>
      <c r="J97" s="339">
        <v>1585</v>
      </c>
      <c r="K97" s="339">
        <v>360</v>
      </c>
      <c r="L97" s="339">
        <v>8017</v>
      </c>
      <c r="M97" s="339">
        <v>0</v>
      </c>
      <c r="N97" s="339">
        <v>0</v>
      </c>
      <c r="O97" s="334">
        <f t="shared" si="8"/>
        <v>0</v>
      </c>
      <c r="P97" s="339">
        <v>0</v>
      </c>
      <c r="Q97" s="339">
        <v>0</v>
      </c>
      <c r="R97" s="339">
        <v>0</v>
      </c>
      <c r="S97" s="339">
        <v>0</v>
      </c>
    </row>
    <row r="98" spans="1:19" x14ac:dyDescent="0.2">
      <c r="A98" s="338">
        <v>85</v>
      </c>
      <c r="B98" s="242" t="s">
        <v>238</v>
      </c>
      <c r="C98" s="243" t="s">
        <v>239</v>
      </c>
      <c r="D98" s="334">
        <f t="shared" si="9"/>
        <v>30189</v>
      </c>
      <c r="E98" s="339">
        <f t="shared" si="6"/>
        <v>0</v>
      </c>
      <c r="F98" s="339">
        <v>0</v>
      </c>
      <c r="G98" s="339">
        <v>0</v>
      </c>
      <c r="H98" s="339">
        <f t="shared" si="7"/>
        <v>30189</v>
      </c>
      <c r="I98" s="365">
        <v>0</v>
      </c>
      <c r="J98" s="339">
        <v>6824</v>
      </c>
      <c r="K98" s="339">
        <v>3581</v>
      </c>
      <c r="L98" s="339">
        <v>19784</v>
      </c>
      <c r="M98" s="339">
        <v>0</v>
      </c>
      <c r="N98" s="339">
        <v>0</v>
      </c>
      <c r="O98" s="334">
        <f t="shared" si="8"/>
        <v>0</v>
      </c>
      <c r="P98" s="339">
        <v>0</v>
      </c>
      <c r="Q98" s="339">
        <v>0</v>
      </c>
      <c r="R98" s="339">
        <v>0</v>
      </c>
      <c r="S98" s="339">
        <v>0</v>
      </c>
    </row>
    <row r="99" spans="1:19" x14ac:dyDescent="0.2">
      <c r="A99" s="338">
        <v>86</v>
      </c>
      <c r="B99" s="247" t="s">
        <v>240</v>
      </c>
      <c r="C99" s="243" t="s">
        <v>241</v>
      </c>
      <c r="D99" s="334">
        <f t="shared" si="9"/>
        <v>11834</v>
      </c>
      <c r="E99" s="339">
        <f t="shared" si="6"/>
        <v>0</v>
      </c>
      <c r="F99" s="339">
        <v>0</v>
      </c>
      <c r="G99" s="339">
        <v>0</v>
      </c>
      <c r="H99" s="339">
        <f t="shared" si="7"/>
        <v>10370</v>
      </c>
      <c r="I99" s="365">
        <v>0</v>
      </c>
      <c r="J99" s="339">
        <v>1500</v>
      </c>
      <c r="K99" s="339">
        <v>500</v>
      </c>
      <c r="L99" s="339">
        <v>8370</v>
      </c>
      <c r="M99" s="339">
        <v>1025</v>
      </c>
      <c r="N99" s="339">
        <v>439</v>
      </c>
      <c r="O99" s="334">
        <f t="shared" si="8"/>
        <v>0</v>
      </c>
      <c r="P99" s="339">
        <v>0</v>
      </c>
      <c r="Q99" s="339">
        <v>0</v>
      </c>
      <c r="R99" s="339">
        <v>0</v>
      </c>
      <c r="S99" s="339">
        <v>0</v>
      </c>
    </row>
    <row r="100" spans="1:19" x14ac:dyDescent="0.2">
      <c r="A100" s="338">
        <v>87</v>
      </c>
      <c r="B100" s="247" t="s">
        <v>88</v>
      </c>
      <c r="C100" s="243" t="s">
        <v>89</v>
      </c>
      <c r="D100" s="334">
        <f t="shared" si="9"/>
        <v>16170</v>
      </c>
      <c r="E100" s="339">
        <f t="shared" si="6"/>
        <v>0</v>
      </c>
      <c r="F100" s="339">
        <v>0</v>
      </c>
      <c r="G100" s="339">
        <v>0</v>
      </c>
      <c r="H100" s="339">
        <f t="shared" si="7"/>
        <v>14706</v>
      </c>
      <c r="I100" s="365">
        <v>0</v>
      </c>
      <c r="J100" s="339">
        <v>5797</v>
      </c>
      <c r="K100" s="339">
        <v>1080</v>
      </c>
      <c r="L100" s="339">
        <v>7829</v>
      </c>
      <c r="M100" s="339">
        <v>1025</v>
      </c>
      <c r="N100" s="339">
        <v>439</v>
      </c>
      <c r="O100" s="334">
        <f t="shared" si="8"/>
        <v>0</v>
      </c>
      <c r="P100" s="339">
        <v>0</v>
      </c>
      <c r="Q100" s="339">
        <v>0</v>
      </c>
      <c r="R100" s="339">
        <v>0</v>
      </c>
      <c r="S100" s="339">
        <v>0</v>
      </c>
    </row>
    <row r="101" spans="1:19" x14ac:dyDescent="0.2">
      <c r="A101" s="338">
        <v>88</v>
      </c>
      <c r="B101" s="245" t="s">
        <v>242</v>
      </c>
      <c r="C101" s="243" t="s">
        <v>243</v>
      </c>
      <c r="D101" s="334">
        <f t="shared" si="9"/>
        <v>46295</v>
      </c>
      <c r="E101" s="339">
        <f t="shared" si="6"/>
        <v>0</v>
      </c>
      <c r="F101" s="339">
        <v>0</v>
      </c>
      <c r="G101" s="339">
        <v>0</v>
      </c>
      <c r="H101" s="339">
        <f t="shared" si="7"/>
        <v>46263</v>
      </c>
      <c r="I101" s="365">
        <v>0</v>
      </c>
      <c r="J101" s="339">
        <v>1930</v>
      </c>
      <c r="K101" s="339">
        <v>1800</v>
      </c>
      <c r="L101" s="339">
        <v>42533</v>
      </c>
      <c r="M101" s="339">
        <v>0</v>
      </c>
      <c r="N101" s="339">
        <v>0</v>
      </c>
      <c r="O101" s="334">
        <f t="shared" si="8"/>
        <v>32</v>
      </c>
      <c r="P101" s="339">
        <v>0</v>
      </c>
      <c r="Q101" s="339">
        <v>0</v>
      </c>
      <c r="R101" s="339">
        <v>32</v>
      </c>
      <c r="S101" s="339">
        <v>0</v>
      </c>
    </row>
    <row r="102" spans="1:19" x14ac:dyDescent="0.2">
      <c r="A102" s="338">
        <v>89</v>
      </c>
      <c r="B102" s="245" t="s">
        <v>244</v>
      </c>
      <c r="C102" s="243" t="s">
        <v>245</v>
      </c>
      <c r="D102" s="334">
        <f t="shared" si="9"/>
        <v>25726</v>
      </c>
      <c r="E102" s="339">
        <f t="shared" si="6"/>
        <v>0</v>
      </c>
      <c r="F102" s="339">
        <v>0</v>
      </c>
      <c r="G102" s="339">
        <v>0</v>
      </c>
      <c r="H102" s="339">
        <f t="shared" si="7"/>
        <v>25699</v>
      </c>
      <c r="I102" s="365">
        <v>50</v>
      </c>
      <c r="J102" s="339">
        <v>7267</v>
      </c>
      <c r="K102" s="339">
        <v>1792</v>
      </c>
      <c r="L102" s="339">
        <v>16590</v>
      </c>
      <c r="M102" s="339">
        <v>0</v>
      </c>
      <c r="N102" s="339">
        <v>0</v>
      </c>
      <c r="O102" s="334">
        <f t="shared" si="8"/>
        <v>27</v>
      </c>
      <c r="P102" s="339">
        <v>0</v>
      </c>
      <c r="Q102" s="339">
        <v>0</v>
      </c>
      <c r="R102" s="339">
        <v>27</v>
      </c>
      <c r="S102" s="339">
        <v>0</v>
      </c>
    </row>
    <row r="103" spans="1:19" x14ac:dyDescent="0.2">
      <c r="A103" s="338">
        <v>90</v>
      </c>
      <c r="B103" s="242" t="s">
        <v>246</v>
      </c>
      <c r="C103" s="243" t="s">
        <v>247</v>
      </c>
      <c r="D103" s="334">
        <f t="shared" si="9"/>
        <v>8949</v>
      </c>
      <c r="E103" s="339">
        <f t="shared" si="6"/>
        <v>0</v>
      </c>
      <c r="F103" s="339">
        <v>0</v>
      </c>
      <c r="G103" s="339">
        <v>0</v>
      </c>
      <c r="H103" s="339">
        <f t="shared" si="7"/>
        <v>8949</v>
      </c>
      <c r="I103" s="365">
        <v>0</v>
      </c>
      <c r="J103" s="339">
        <v>1799</v>
      </c>
      <c r="K103" s="339">
        <v>3650</v>
      </c>
      <c r="L103" s="339">
        <v>3500</v>
      </c>
      <c r="M103" s="339">
        <v>0</v>
      </c>
      <c r="N103" s="339">
        <v>0</v>
      </c>
      <c r="O103" s="334">
        <f t="shared" si="8"/>
        <v>0</v>
      </c>
      <c r="P103" s="339">
        <v>0</v>
      </c>
      <c r="Q103" s="339">
        <v>0</v>
      </c>
      <c r="R103" s="339">
        <v>0</v>
      </c>
      <c r="S103" s="339">
        <v>0</v>
      </c>
    </row>
    <row r="104" spans="1:19" x14ac:dyDescent="0.2">
      <c r="A104" s="338">
        <v>91</v>
      </c>
      <c r="B104" s="245" t="s">
        <v>248</v>
      </c>
      <c r="C104" s="243" t="s">
        <v>249</v>
      </c>
      <c r="D104" s="334">
        <f t="shared" si="9"/>
        <v>8950</v>
      </c>
      <c r="E104" s="339">
        <f t="shared" si="6"/>
        <v>0</v>
      </c>
      <c r="F104" s="339">
        <v>0</v>
      </c>
      <c r="G104" s="339">
        <v>0</v>
      </c>
      <c r="H104" s="339">
        <f t="shared" si="7"/>
        <v>8950</v>
      </c>
      <c r="I104" s="365">
        <v>0</v>
      </c>
      <c r="J104" s="339">
        <v>2035</v>
      </c>
      <c r="K104" s="339">
        <v>2076</v>
      </c>
      <c r="L104" s="339">
        <v>4839</v>
      </c>
      <c r="M104" s="339">
        <v>0</v>
      </c>
      <c r="N104" s="339">
        <v>0</v>
      </c>
      <c r="O104" s="334">
        <f t="shared" si="8"/>
        <v>0</v>
      </c>
      <c r="P104" s="339">
        <v>0</v>
      </c>
      <c r="Q104" s="339">
        <v>0</v>
      </c>
      <c r="R104" s="339">
        <v>0</v>
      </c>
      <c r="S104" s="339">
        <v>0</v>
      </c>
    </row>
    <row r="105" spans="1:19" x14ac:dyDescent="0.2">
      <c r="A105" s="338">
        <v>92</v>
      </c>
      <c r="B105" s="245" t="s">
        <v>250</v>
      </c>
      <c r="C105" s="243" t="s">
        <v>251</v>
      </c>
      <c r="D105" s="334">
        <f t="shared" si="9"/>
        <v>15686</v>
      </c>
      <c r="E105" s="339">
        <f t="shared" si="6"/>
        <v>0</v>
      </c>
      <c r="F105" s="339">
        <v>0</v>
      </c>
      <c r="G105" s="339">
        <v>0</v>
      </c>
      <c r="H105" s="339">
        <f t="shared" si="7"/>
        <v>15686</v>
      </c>
      <c r="I105" s="365">
        <v>0</v>
      </c>
      <c r="J105" s="339">
        <v>3475</v>
      </c>
      <c r="K105" s="339">
        <v>2575</v>
      </c>
      <c r="L105" s="339">
        <v>9636</v>
      </c>
      <c r="M105" s="339">
        <v>0</v>
      </c>
      <c r="N105" s="339">
        <v>0</v>
      </c>
      <c r="O105" s="334">
        <f t="shared" si="8"/>
        <v>0</v>
      </c>
      <c r="P105" s="339">
        <v>0</v>
      </c>
      <c r="Q105" s="339">
        <v>0</v>
      </c>
      <c r="R105" s="339">
        <v>0</v>
      </c>
      <c r="S105" s="339">
        <v>0</v>
      </c>
    </row>
    <row r="106" spans="1:19" x14ac:dyDescent="0.2">
      <c r="A106" s="338">
        <v>93</v>
      </c>
      <c r="B106" s="247" t="s">
        <v>32</v>
      </c>
      <c r="C106" s="243" t="s">
        <v>33</v>
      </c>
      <c r="D106" s="334">
        <f t="shared" si="9"/>
        <v>10495</v>
      </c>
      <c r="E106" s="339">
        <f t="shared" si="6"/>
        <v>0</v>
      </c>
      <c r="F106" s="339">
        <v>0</v>
      </c>
      <c r="G106" s="339">
        <v>0</v>
      </c>
      <c r="H106" s="339">
        <f t="shared" si="7"/>
        <v>8540</v>
      </c>
      <c r="I106" s="365">
        <v>0</v>
      </c>
      <c r="J106" s="339">
        <v>2749</v>
      </c>
      <c r="K106" s="339">
        <v>1341</v>
      </c>
      <c r="L106" s="339">
        <v>4450</v>
      </c>
      <c r="M106" s="339">
        <v>1025</v>
      </c>
      <c r="N106" s="339">
        <v>439</v>
      </c>
      <c r="O106" s="334">
        <f t="shared" si="8"/>
        <v>491</v>
      </c>
      <c r="P106" s="339">
        <v>0</v>
      </c>
      <c r="Q106" s="339">
        <v>0</v>
      </c>
      <c r="R106" s="339">
        <v>491</v>
      </c>
      <c r="S106" s="339">
        <v>0</v>
      </c>
    </row>
    <row r="107" spans="1:19" x14ac:dyDescent="0.2">
      <c r="A107" s="338">
        <v>94</v>
      </c>
      <c r="B107" s="242" t="s">
        <v>252</v>
      </c>
      <c r="C107" s="243" t="s">
        <v>253</v>
      </c>
      <c r="D107" s="334">
        <f t="shared" si="9"/>
        <v>9215</v>
      </c>
      <c r="E107" s="339">
        <f t="shared" si="6"/>
        <v>0</v>
      </c>
      <c r="F107" s="339">
        <v>0</v>
      </c>
      <c r="G107" s="339">
        <v>0</v>
      </c>
      <c r="H107" s="339">
        <f t="shared" si="7"/>
        <v>9215</v>
      </c>
      <c r="I107" s="365">
        <v>0</v>
      </c>
      <c r="J107" s="339">
        <v>3324</v>
      </c>
      <c r="K107" s="339">
        <v>3121</v>
      </c>
      <c r="L107" s="339">
        <v>2770</v>
      </c>
      <c r="M107" s="339">
        <v>0</v>
      </c>
      <c r="N107" s="339">
        <v>0</v>
      </c>
      <c r="O107" s="334">
        <f t="shared" si="8"/>
        <v>0</v>
      </c>
      <c r="P107" s="339">
        <v>0</v>
      </c>
      <c r="Q107" s="339">
        <v>0</v>
      </c>
      <c r="R107" s="339">
        <v>0</v>
      </c>
      <c r="S107" s="339">
        <v>0</v>
      </c>
    </row>
    <row r="108" spans="1:19" x14ac:dyDescent="0.2">
      <c r="A108" s="338">
        <v>95</v>
      </c>
      <c r="B108" s="242" t="s">
        <v>254</v>
      </c>
      <c r="C108" s="243" t="s">
        <v>255</v>
      </c>
      <c r="D108" s="334">
        <f t="shared" si="9"/>
        <v>13229</v>
      </c>
      <c r="E108" s="339">
        <f t="shared" si="6"/>
        <v>0</v>
      </c>
      <c r="F108" s="339">
        <v>0</v>
      </c>
      <c r="G108" s="339">
        <v>0</v>
      </c>
      <c r="H108" s="339">
        <f t="shared" si="7"/>
        <v>13229</v>
      </c>
      <c r="I108" s="365">
        <v>0</v>
      </c>
      <c r="J108" s="339">
        <v>2095</v>
      </c>
      <c r="K108" s="339">
        <v>2719</v>
      </c>
      <c r="L108" s="339">
        <v>8415</v>
      </c>
      <c r="M108" s="339">
        <v>0</v>
      </c>
      <c r="N108" s="339">
        <v>0</v>
      </c>
      <c r="O108" s="334">
        <f t="shared" si="8"/>
        <v>0</v>
      </c>
      <c r="P108" s="339">
        <v>0</v>
      </c>
      <c r="Q108" s="339">
        <v>0</v>
      </c>
      <c r="R108" s="339">
        <v>0</v>
      </c>
      <c r="S108" s="339">
        <v>0</v>
      </c>
    </row>
    <row r="109" spans="1:19" x14ac:dyDescent="0.2">
      <c r="A109" s="338">
        <v>96</v>
      </c>
      <c r="B109" s="245" t="s">
        <v>256</v>
      </c>
      <c r="C109" s="243" t="s">
        <v>257</v>
      </c>
      <c r="D109" s="334">
        <f t="shared" si="9"/>
        <v>23694</v>
      </c>
      <c r="E109" s="339">
        <f t="shared" si="6"/>
        <v>0</v>
      </c>
      <c r="F109" s="339">
        <v>0</v>
      </c>
      <c r="G109" s="339">
        <v>0</v>
      </c>
      <c r="H109" s="339">
        <f t="shared" si="7"/>
        <v>23568</v>
      </c>
      <c r="I109" s="365">
        <v>0</v>
      </c>
      <c r="J109" s="339">
        <v>3518</v>
      </c>
      <c r="K109" s="339">
        <v>400</v>
      </c>
      <c r="L109" s="339">
        <v>19650</v>
      </c>
      <c r="M109" s="339">
        <v>0</v>
      </c>
      <c r="N109" s="339">
        <v>0</v>
      </c>
      <c r="O109" s="334">
        <f t="shared" si="8"/>
        <v>126</v>
      </c>
      <c r="P109" s="339">
        <v>0</v>
      </c>
      <c r="Q109" s="339">
        <v>0</v>
      </c>
      <c r="R109" s="339">
        <v>126</v>
      </c>
      <c r="S109" s="339">
        <v>0</v>
      </c>
    </row>
    <row r="110" spans="1:19" x14ac:dyDescent="0.2">
      <c r="A110" s="338">
        <v>97</v>
      </c>
      <c r="B110" s="247" t="s">
        <v>76</v>
      </c>
      <c r="C110" s="243" t="s">
        <v>77</v>
      </c>
      <c r="D110" s="334">
        <f t="shared" si="9"/>
        <v>10690</v>
      </c>
      <c r="E110" s="339">
        <f t="shared" si="6"/>
        <v>0</v>
      </c>
      <c r="F110" s="339">
        <v>0</v>
      </c>
      <c r="G110" s="339">
        <v>0</v>
      </c>
      <c r="H110" s="339">
        <f t="shared" si="7"/>
        <v>10690</v>
      </c>
      <c r="I110" s="365">
        <v>0</v>
      </c>
      <c r="J110" s="339">
        <v>2055</v>
      </c>
      <c r="K110" s="339">
        <v>756</v>
      </c>
      <c r="L110" s="339">
        <v>7879</v>
      </c>
      <c r="M110" s="339">
        <v>0</v>
      </c>
      <c r="N110" s="339">
        <v>0</v>
      </c>
      <c r="O110" s="334">
        <f t="shared" si="8"/>
        <v>0</v>
      </c>
      <c r="P110" s="339">
        <v>0</v>
      </c>
      <c r="Q110" s="339">
        <v>0</v>
      </c>
      <c r="R110" s="339">
        <v>0</v>
      </c>
      <c r="S110" s="339">
        <v>0</v>
      </c>
    </row>
    <row r="111" spans="1:19" x14ac:dyDescent="0.2">
      <c r="A111" s="338">
        <v>98</v>
      </c>
      <c r="B111" s="245" t="s">
        <v>258</v>
      </c>
      <c r="C111" s="243" t="s">
        <v>259</v>
      </c>
      <c r="D111" s="334">
        <f t="shared" si="9"/>
        <v>7488</v>
      </c>
      <c r="E111" s="339">
        <f t="shared" si="6"/>
        <v>7488</v>
      </c>
      <c r="F111" s="339">
        <v>0</v>
      </c>
      <c r="G111" s="339">
        <v>7488</v>
      </c>
      <c r="H111" s="339">
        <f t="shared" si="7"/>
        <v>0</v>
      </c>
      <c r="I111" s="365">
        <v>0</v>
      </c>
      <c r="J111" s="339">
        <v>0</v>
      </c>
      <c r="K111" s="339">
        <v>0</v>
      </c>
      <c r="L111" s="339">
        <v>0</v>
      </c>
      <c r="M111" s="339">
        <v>0</v>
      </c>
      <c r="N111" s="339">
        <v>0</v>
      </c>
      <c r="O111" s="334">
        <f t="shared" si="8"/>
        <v>0</v>
      </c>
      <c r="P111" s="339">
        <v>0</v>
      </c>
      <c r="Q111" s="339">
        <v>0</v>
      </c>
      <c r="R111" s="339">
        <v>0</v>
      </c>
      <c r="S111" s="339">
        <v>0</v>
      </c>
    </row>
    <row r="112" spans="1:19" x14ac:dyDescent="0.2">
      <c r="A112" s="338">
        <v>99</v>
      </c>
      <c r="B112" s="245" t="s">
        <v>260</v>
      </c>
      <c r="C112" s="243" t="s">
        <v>261</v>
      </c>
      <c r="D112" s="334">
        <f t="shared" si="9"/>
        <v>0</v>
      </c>
      <c r="E112" s="339">
        <f t="shared" si="6"/>
        <v>0</v>
      </c>
      <c r="F112" s="339">
        <v>0</v>
      </c>
      <c r="G112" s="339">
        <v>0</v>
      </c>
      <c r="H112" s="339">
        <f t="shared" si="7"/>
        <v>0</v>
      </c>
      <c r="I112" s="365">
        <v>0</v>
      </c>
      <c r="J112" s="339">
        <v>0</v>
      </c>
      <c r="K112" s="339">
        <v>0</v>
      </c>
      <c r="L112" s="339">
        <v>0</v>
      </c>
      <c r="M112" s="339">
        <v>0</v>
      </c>
      <c r="N112" s="339">
        <v>0</v>
      </c>
      <c r="O112" s="334">
        <f t="shared" si="8"/>
        <v>0</v>
      </c>
      <c r="P112" s="339">
        <v>0</v>
      </c>
      <c r="Q112" s="339">
        <v>0</v>
      </c>
      <c r="R112" s="339">
        <v>0</v>
      </c>
      <c r="S112" s="339">
        <v>0</v>
      </c>
    </row>
    <row r="113" spans="1:19" x14ac:dyDescent="0.2">
      <c r="A113" s="338">
        <v>100</v>
      </c>
      <c r="B113" s="242" t="s">
        <v>264</v>
      </c>
      <c r="C113" s="243" t="s">
        <v>265</v>
      </c>
      <c r="D113" s="334">
        <f t="shared" si="9"/>
        <v>0</v>
      </c>
      <c r="E113" s="339">
        <f t="shared" si="6"/>
        <v>0</v>
      </c>
      <c r="F113" s="339">
        <v>0</v>
      </c>
      <c r="G113" s="339">
        <v>0</v>
      </c>
      <c r="H113" s="339">
        <f t="shared" si="7"/>
        <v>0</v>
      </c>
      <c r="I113" s="365">
        <v>0</v>
      </c>
      <c r="J113" s="339">
        <v>0</v>
      </c>
      <c r="K113" s="339">
        <v>0</v>
      </c>
      <c r="L113" s="339">
        <v>0</v>
      </c>
      <c r="M113" s="339">
        <v>0</v>
      </c>
      <c r="N113" s="339">
        <v>0</v>
      </c>
      <c r="O113" s="334">
        <f t="shared" si="8"/>
        <v>0</v>
      </c>
      <c r="P113" s="339">
        <v>0</v>
      </c>
      <c r="Q113" s="339">
        <v>0</v>
      </c>
      <c r="R113" s="339">
        <v>0</v>
      </c>
      <c r="S113" s="339">
        <v>0</v>
      </c>
    </row>
    <row r="114" spans="1:19" x14ac:dyDescent="0.2">
      <c r="A114" s="338">
        <v>101</v>
      </c>
      <c r="B114" s="242" t="s">
        <v>266</v>
      </c>
      <c r="C114" s="243" t="s">
        <v>267</v>
      </c>
      <c r="D114" s="334">
        <f t="shared" si="9"/>
        <v>0</v>
      </c>
      <c r="E114" s="339">
        <f t="shared" si="6"/>
        <v>0</v>
      </c>
      <c r="F114" s="339">
        <v>0</v>
      </c>
      <c r="G114" s="339">
        <v>0</v>
      </c>
      <c r="H114" s="339">
        <f t="shared" si="7"/>
        <v>0</v>
      </c>
      <c r="I114" s="365">
        <v>0</v>
      </c>
      <c r="J114" s="339">
        <v>0</v>
      </c>
      <c r="K114" s="339">
        <v>0</v>
      </c>
      <c r="L114" s="339">
        <v>0</v>
      </c>
      <c r="M114" s="339">
        <v>0</v>
      </c>
      <c r="N114" s="339">
        <v>0</v>
      </c>
      <c r="O114" s="334">
        <f t="shared" si="8"/>
        <v>0</v>
      </c>
      <c r="P114" s="339">
        <v>0</v>
      </c>
      <c r="Q114" s="339">
        <v>0</v>
      </c>
      <c r="R114" s="339">
        <v>0</v>
      </c>
      <c r="S114" s="339">
        <v>0</v>
      </c>
    </row>
    <row r="115" spans="1:19" x14ac:dyDescent="0.2">
      <c r="A115" s="338">
        <v>102</v>
      </c>
      <c r="B115" s="242" t="s">
        <v>268</v>
      </c>
      <c r="C115" s="243" t="s">
        <v>269</v>
      </c>
      <c r="D115" s="334">
        <f t="shared" si="9"/>
        <v>0</v>
      </c>
      <c r="E115" s="339">
        <f t="shared" si="6"/>
        <v>0</v>
      </c>
      <c r="F115" s="339">
        <v>0</v>
      </c>
      <c r="G115" s="339">
        <v>0</v>
      </c>
      <c r="H115" s="339">
        <f t="shared" si="7"/>
        <v>0</v>
      </c>
      <c r="I115" s="365">
        <v>0</v>
      </c>
      <c r="J115" s="339">
        <v>0</v>
      </c>
      <c r="K115" s="339">
        <v>0</v>
      </c>
      <c r="L115" s="339">
        <v>0</v>
      </c>
      <c r="M115" s="339">
        <v>0</v>
      </c>
      <c r="N115" s="339">
        <v>0</v>
      </c>
      <c r="O115" s="334">
        <f t="shared" si="8"/>
        <v>0</v>
      </c>
      <c r="P115" s="339">
        <v>0</v>
      </c>
      <c r="Q115" s="339">
        <v>0</v>
      </c>
      <c r="R115" s="339">
        <v>0</v>
      </c>
      <c r="S115" s="339">
        <v>0</v>
      </c>
    </row>
    <row r="116" spans="1:19" x14ac:dyDescent="0.2">
      <c r="A116" s="338">
        <v>103</v>
      </c>
      <c r="B116" s="242" t="s">
        <v>270</v>
      </c>
      <c r="C116" s="243" t="s">
        <v>271</v>
      </c>
      <c r="D116" s="334">
        <f t="shared" si="9"/>
        <v>0</v>
      </c>
      <c r="E116" s="339">
        <f t="shared" si="6"/>
        <v>0</v>
      </c>
      <c r="F116" s="339">
        <v>0</v>
      </c>
      <c r="G116" s="339">
        <v>0</v>
      </c>
      <c r="H116" s="339">
        <f t="shared" si="7"/>
        <v>0</v>
      </c>
      <c r="I116" s="365">
        <v>0</v>
      </c>
      <c r="J116" s="339">
        <v>0</v>
      </c>
      <c r="K116" s="339">
        <v>0</v>
      </c>
      <c r="L116" s="339">
        <v>0</v>
      </c>
      <c r="M116" s="339">
        <v>0</v>
      </c>
      <c r="N116" s="339">
        <v>0</v>
      </c>
      <c r="O116" s="334">
        <f t="shared" si="8"/>
        <v>0</v>
      </c>
      <c r="P116" s="339">
        <v>0</v>
      </c>
      <c r="Q116" s="339">
        <v>0</v>
      </c>
      <c r="R116" s="339">
        <v>0</v>
      </c>
      <c r="S116" s="339">
        <v>0</v>
      </c>
    </row>
    <row r="117" spans="1:19" x14ac:dyDescent="0.2">
      <c r="A117" s="338">
        <v>104</v>
      </c>
      <c r="B117" s="242" t="s">
        <v>272</v>
      </c>
      <c r="C117" s="243" t="s">
        <v>273</v>
      </c>
      <c r="D117" s="334">
        <f t="shared" si="9"/>
        <v>27684</v>
      </c>
      <c r="E117" s="339">
        <f t="shared" si="6"/>
        <v>27684</v>
      </c>
      <c r="F117" s="339">
        <v>0</v>
      </c>
      <c r="G117" s="339">
        <v>27684</v>
      </c>
      <c r="H117" s="339">
        <f t="shared" si="7"/>
        <v>0</v>
      </c>
      <c r="I117" s="365">
        <v>0</v>
      </c>
      <c r="J117" s="339">
        <v>0</v>
      </c>
      <c r="K117" s="339">
        <v>0</v>
      </c>
      <c r="L117" s="339">
        <v>0</v>
      </c>
      <c r="M117" s="339">
        <v>0</v>
      </c>
      <c r="N117" s="339">
        <v>0</v>
      </c>
      <c r="O117" s="334">
        <f t="shared" si="8"/>
        <v>0</v>
      </c>
      <c r="P117" s="339">
        <v>0</v>
      </c>
      <c r="Q117" s="339">
        <v>0</v>
      </c>
      <c r="R117" s="339">
        <v>0</v>
      </c>
      <c r="S117" s="339">
        <v>0</v>
      </c>
    </row>
    <row r="118" spans="1:19" x14ac:dyDescent="0.2">
      <c r="A118" s="338">
        <v>105</v>
      </c>
      <c r="B118" s="345" t="s">
        <v>274</v>
      </c>
      <c r="C118" s="342" t="s">
        <v>275</v>
      </c>
      <c r="D118" s="334">
        <f t="shared" si="9"/>
        <v>0</v>
      </c>
      <c r="E118" s="339">
        <f t="shared" si="6"/>
        <v>0</v>
      </c>
      <c r="F118" s="339">
        <v>0</v>
      </c>
      <c r="G118" s="339">
        <v>0</v>
      </c>
      <c r="H118" s="339">
        <f t="shared" si="7"/>
        <v>0</v>
      </c>
      <c r="I118" s="365">
        <v>0</v>
      </c>
      <c r="J118" s="339">
        <v>0</v>
      </c>
      <c r="K118" s="339">
        <v>0</v>
      </c>
      <c r="L118" s="339">
        <v>0</v>
      </c>
      <c r="M118" s="339">
        <v>0</v>
      </c>
      <c r="N118" s="339">
        <v>0</v>
      </c>
      <c r="O118" s="334">
        <f t="shared" si="8"/>
        <v>0</v>
      </c>
      <c r="P118" s="339">
        <v>0</v>
      </c>
      <c r="Q118" s="339">
        <v>0</v>
      </c>
      <c r="R118" s="339">
        <v>0</v>
      </c>
      <c r="S118" s="339">
        <v>0</v>
      </c>
    </row>
    <row r="119" spans="1:19" x14ac:dyDescent="0.2">
      <c r="A119" s="338">
        <v>106</v>
      </c>
      <c r="B119" s="247" t="s">
        <v>276</v>
      </c>
      <c r="C119" s="243" t="s">
        <v>277</v>
      </c>
      <c r="D119" s="334">
        <f t="shared" si="9"/>
        <v>0</v>
      </c>
      <c r="E119" s="339">
        <f t="shared" si="6"/>
        <v>0</v>
      </c>
      <c r="F119" s="339">
        <v>0</v>
      </c>
      <c r="G119" s="339">
        <v>0</v>
      </c>
      <c r="H119" s="339">
        <f t="shared" si="7"/>
        <v>0</v>
      </c>
      <c r="I119" s="365">
        <v>0</v>
      </c>
      <c r="J119" s="339">
        <v>0</v>
      </c>
      <c r="K119" s="339">
        <v>0</v>
      </c>
      <c r="L119" s="339">
        <v>0</v>
      </c>
      <c r="M119" s="339">
        <v>0</v>
      </c>
      <c r="N119" s="339">
        <v>0</v>
      </c>
      <c r="O119" s="334">
        <f t="shared" si="8"/>
        <v>0</v>
      </c>
      <c r="P119" s="339">
        <v>0</v>
      </c>
      <c r="Q119" s="339">
        <v>0</v>
      </c>
      <c r="R119" s="339">
        <v>0</v>
      </c>
      <c r="S119" s="339">
        <v>0</v>
      </c>
    </row>
    <row r="120" spans="1:19" x14ac:dyDescent="0.2">
      <c r="A120" s="338">
        <v>107</v>
      </c>
      <c r="B120" s="242" t="s">
        <v>278</v>
      </c>
      <c r="C120" s="243" t="s">
        <v>279</v>
      </c>
      <c r="D120" s="334">
        <f t="shared" si="9"/>
        <v>0</v>
      </c>
      <c r="E120" s="339">
        <f t="shared" si="6"/>
        <v>0</v>
      </c>
      <c r="F120" s="339">
        <v>0</v>
      </c>
      <c r="G120" s="339">
        <v>0</v>
      </c>
      <c r="H120" s="339">
        <f t="shared" si="7"/>
        <v>0</v>
      </c>
      <c r="I120" s="365">
        <v>0</v>
      </c>
      <c r="J120" s="339">
        <v>0</v>
      </c>
      <c r="K120" s="339">
        <v>0</v>
      </c>
      <c r="L120" s="339">
        <v>0</v>
      </c>
      <c r="M120" s="339">
        <v>0</v>
      </c>
      <c r="N120" s="339">
        <v>0</v>
      </c>
      <c r="O120" s="334">
        <f t="shared" si="8"/>
        <v>0</v>
      </c>
      <c r="P120" s="339">
        <v>0</v>
      </c>
      <c r="Q120" s="339">
        <v>0</v>
      </c>
      <c r="R120" s="339">
        <v>0</v>
      </c>
      <c r="S120" s="339">
        <v>0</v>
      </c>
    </row>
    <row r="121" spans="1:19" x14ac:dyDescent="0.2">
      <c r="A121" s="338">
        <v>108</v>
      </c>
      <c r="B121" s="245" t="s">
        <v>280</v>
      </c>
      <c r="C121" s="346" t="s">
        <v>281</v>
      </c>
      <c r="D121" s="334">
        <f t="shared" si="9"/>
        <v>0</v>
      </c>
      <c r="E121" s="339">
        <f t="shared" si="6"/>
        <v>0</v>
      </c>
      <c r="F121" s="339">
        <v>0</v>
      </c>
      <c r="G121" s="339">
        <v>0</v>
      </c>
      <c r="H121" s="339">
        <f t="shared" si="7"/>
        <v>0</v>
      </c>
      <c r="I121" s="365">
        <v>0</v>
      </c>
      <c r="J121" s="339">
        <v>0</v>
      </c>
      <c r="K121" s="339">
        <v>0</v>
      </c>
      <c r="L121" s="339">
        <v>0</v>
      </c>
      <c r="M121" s="339">
        <v>0</v>
      </c>
      <c r="N121" s="339">
        <v>0</v>
      </c>
      <c r="O121" s="334">
        <f t="shared" si="8"/>
        <v>0</v>
      </c>
      <c r="P121" s="339">
        <v>0</v>
      </c>
      <c r="Q121" s="339">
        <v>0</v>
      </c>
      <c r="R121" s="339">
        <v>0</v>
      </c>
      <c r="S121" s="339">
        <v>0</v>
      </c>
    </row>
    <row r="122" spans="1:19" x14ac:dyDescent="0.2">
      <c r="A122" s="338">
        <v>109</v>
      </c>
      <c r="B122" s="242" t="s">
        <v>282</v>
      </c>
      <c r="C122" s="243" t="s">
        <v>283</v>
      </c>
      <c r="D122" s="334">
        <f t="shared" si="9"/>
        <v>0</v>
      </c>
      <c r="E122" s="339">
        <f t="shared" si="6"/>
        <v>0</v>
      </c>
      <c r="F122" s="339">
        <v>0</v>
      </c>
      <c r="G122" s="339">
        <v>0</v>
      </c>
      <c r="H122" s="339">
        <f t="shared" si="7"/>
        <v>0</v>
      </c>
      <c r="I122" s="365">
        <v>0</v>
      </c>
      <c r="J122" s="339">
        <v>0</v>
      </c>
      <c r="K122" s="339">
        <v>0</v>
      </c>
      <c r="L122" s="339">
        <v>0</v>
      </c>
      <c r="M122" s="339">
        <v>0</v>
      </c>
      <c r="N122" s="339">
        <v>0</v>
      </c>
      <c r="O122" s="334">
        <f t="shared" si="8"/>
        <v>0</v>
      </c>
      <c r="P122" s="339">
        <v>0</v>
      </c>
      <c r="Q122" s="339">
        <v>0</v>
      </c>
      <c r="R122" s="339">
        <v>0</v>
      </c>
      <c r="S122" s="339">
        <v>0</v>
      </c>
    </row>
    <row r="123" spans="1:19" x14ac:dyDescent="0.2">
      <c r="A123" s="338">
        <v>110</v>
      </c>
      <c r="B123" s="247" t="s">
        <v>284</v>
      </c>
      <c r="C123" s="243" t="s">
        <v>285</v>
      </c>
      <c r="D123" s="334">
        <f t="shared" si="9"/>
        <v>0</v>
      </c>
      <c r="E123" s="339">
        <f t="shared" si="6"/>
        <v>0</v>
      </c>
      <c r="F123" s="339">
        <v>0</v>
      </c>
      <c r="G123" s="339">
        <v>0</v>
      </c>
      <c r="H123" s="339">
        <f t="shared" si="7"/>
        <v>0</v>
      </c>
      <c r="I123" s="365">
        <v>0</v>
      </c>
      <c r="J123" s="339">
        <v>0</v>
      </c>
      <c r="K123" s="339">
        <v>0</v>
      </c>
      <c r="L123" s="339">
        <v>0</v>
      </c>
      <c r="M123" s="339">
        <v>0</v>
      </c>
      <c r="N123" s="339">
        <v>0</v>
      </c>
      <c r="O123" s="334">
        <f t="shared" si="8"/>
        <v>0</v>
      </c>
      <c r="P123" s="339">
        <v>0</v>
      </c>
      <c r="Q123" s="339">
        <v>0</v>
      </c>
      <c r="R123" s="339">
        <v>0</v>
      </c>
      <c r="S123" s="339">
        <v>0</v>
      </c>
    </row>
    <row r="124" spans="1:19" x14ac:dyDescent="0.2">
      <c r="A124" s="338">
        <v>111</v>
      </c>
      <c r="B124" s="247" t="s">
        <v>286</v>
      </c>
      <c r="C124" s="243" t="s">
        <v>287</v>
      </c>
      <c r="D124" s="334">
        <f t="shared" si="9"/>
        <v>0</v>
      </c>
      <c r="E124" s="339">
        <f t="shared" si="6"/>
        <v>0</v>
      </c>
      <c r="F124" s="339">
        <v>0</v>
      </c>
      <c r="G124" s="339">
        <v>0</v>
      </c>
      <c r="H124" s="339">
        <f t="shared" si="7"/>
        <v>0</v>
      </c>
      <c r="I124" s="365">
        <v>0</v>
      </c>
      <c r="J124" s="339">
        <v>0</v>
      </c>
      <c r="K124" s="339">
        <v>0</v>
      </c>
      <c r="L124" s="339">
        <v>0</v>
      </c>
      <c r="M124" s="339">
        <v>0</v>
      </c>
      <c r="N124" s="339">
        <v>0</v>
      </c>
      <c r="O124" s="334">
        <f t="shared" si="8"/>
        <v>0</v>
      </c>
      <c r="P124" s="339">
        <v>0</v>
      </c>
      <c r="Q124" s="339">
        <v>0</v>
      </c>
      <c r="R124" s="339">
        <v>0</v>
      </c>
      <c r="S124" s="339">
        <v>0</v>
      </c>
    </row>
    <row r="125" spans="1:19" x14ac:dyDescent="0.2">
      <c r="A125" s="338">
        <v>112</v>
      </c>
      <c r="B125" s="247" t="s">
        <v>288</v>
      </c>
      <c r="C125" s="243" t="s">
        <v>289</v>
      </c>
      <c r="D125" s="334">
        <f t="shared" si="9"/>
        <v>0</v>
      </c>
      <c r="E125" s="339">
        <f t="shared" si="6"/>
        <v>0</v>
      </c>
      <c r="F125" s="339">
        <v>0</v>
      </c>
      <c r="G125" s="339">
        <v>0</v>
      </c>
      <c r="H125" s="339">
        <f t="shared" si="7"/>
        <v>0</v>
      </c>
      <c r="I125" s="365">
        <v>0</v>
      </c>
      <c r="J125" s="339">
        <v>0</v>
      </c>
      <c r="K125" s="339">
        <v>0</v>
      </c>
      <c r="L125" s="339">
        <v>0</v>
      </c>
      <c r="M125" s="339">
        <v>0</v>
      </c>
      <c r="N125" s="339">
        <v>0</v>
      </c>
      <c r="O125" s="334">
        <f t="shared" si="8"/>
        <v>0</v>
      </c>
      <c r="P125" s="339">
        <v>0</v>
      </c>
      <c r="Q125" s="339">
        <v>0</v>
      </c>
      <c r="R125" s="339">
        <v>0</v>
      </c>
      <c r="S125" s="339">
        <v>0</v>
      </c>
    </row>
    <row r="126" spans="1:19" x14ac:dyDescent="0.2">
      <c r="A126" s="338">
        <v>113</v>
      </c>
      <c r="B126" s="247" t="s">
        <v>290</v>
      </c>
      <c r="C126" s="239" t="s">
        <v>754</v>
      </c>
      <c r="D126" s="334">
        <f t="shared" si="9"/>
        <v>0</v>
      </c>
      <c r="E126" s="339">
        <f t="shared" si="6"/>
        <v>0</v>
      </c>
      <c r="F126" s="339">
        <v>0</v>
      </c>
      <c r="G126" s="339">
        <v>0</v>
      </c>
      <c r="H126" s="339">
        <f t="shared" si="7"/>
        <v>0</v>
      </c>
      <c r="I126" s="365">
        <v>0</v>
      </c>
      <c r="J126" s="339">
        <v>0</v>
      </c>
      <c r="K126" s="339">
        <v>0</v>
      </c>
      <c r="L126" s="339">
        <v>0</v>
      </c>
      <c r="M126" s="366">
        <v>0</v>
      </c>
      <c r="N126" s="366">
        <v>0</v>
      </c>
      <c r="O126" s="334">
        <f t="shared" si="8"/>
        <v>0</v>
      </c>
      <c r="P126" s="339">
        <v>0</v>
      </c>
      <c r="Q126" s="339">
        <v>0</v>
      </c>
      <c r="R126" s="339">
        <v>0</v>
      </c>
      <c r="S126" s="339">
        <v>0</v>
      </c>
    </row>
    <row r="127" spans="1:19" x14ac:dyDescent="0.2">
      <c r="A127" s="338">
        <v>114</v>
      </c>
      <c r="B127" s="242" t="s">
        <v>292</v>
      </c>
      <c r="C127" s="243" t="s">
        <v>293</v>
      </c>
      <c r="D127" s="334">
        <f t="shared" si="9"/>
        <v>8928</v>
      </c>
      <c r="E127" s="339">
        <f t="shared" si="6"/>
        <v>8928</v>
      </c>
      <c r="F127" s="339">
        <v>0</v>
      </c>
      <c r="G127" s="339">
        <v>8928</v>
      </c>
      <c r="H127" s="339">
        <f t="shared" si="7"/>
        <v>0</v>
      </c>
      <c r="I127" s="365">
        <v>0</v>
      </c>
      <c r="J127" s="339">
        <v>0</v>
      </c>
      <c r="K127" s="339">
        <v>0</v>
      </c>
      <c r="L127" s="339">
        <v>0</v>
      </c>
      <c r="M127" s="366">
        <v>0</v>
      </c>
      <c r="N127" s="366">
        <v>0</v>
      </c>
      <c r="O127" s="334">
        <f t="shared" si="8"/>
        <v>0</v>
      </c>
      <c r="P127" s="339">
        <v>0</v>
      </c>
      <c r="Q127" s="339">
        <v>0</v>
      </c>
      <c r="R127" s="339">
        <v>0</v>
      </c>
      <c r="S127" s="339">
        <v>0</v>
      </c>
    </row>
    <row r="128" spans="1:19" ht="24" x14ac:dyDescent="0.2">
      <c r="A128" s="338">
        <v>115</v>
      </c>
      <c r="B128" s="242" t="s">
        <v>294</v>
      </c>
      <c r="C128" s="340" t="s">
        <v>295</v>
      </c>
      <c r="D128" s="334">
        <f t="shared" si="9"/>
        <v>0</v>
      </c>
      <c r="E128" s="339">
        <f t="shared" si="6"/>
        <v>0</v>
      </c>
      <c r="F128" s="339">
        <v>0</v>
      </c>
      <c r="G128" s="339">
        <v>0</v>
      </c>
      <c r="H128" s="339">
        <f t="shared" si="7"/>
        <v>0</v>
      </c>
      <c r="I128" s="365">
        <v>0</v>
      </c>
      <c r="J128" s="339">
        <v>0</v>
      </c>
      <c r="K128" s="339">
        <v>0</v>
      </c>
      <c r="L128" s="339">
        <v>0</v>
      </c>
      <c r="M128" s="366">
        <v>0</v>
      </c>
      <c r="N128" s="366">
        <v>0</v>
      </c>
      <c r="O128" s="334">
        <f t="shared" si="8"/>
        <v>0</v>
      </c>
      <c r="P128" s="339">
        <v>0</v>
      </c>
      <c r="Q128" s="339">
        <v>0</v>
      </c>
      <c r="R128" s="339">
        <v>0</v>
      </c>
      <c r="S128" s="339">
        <v>0</v>
      </c>
    </row>
    <row r="129" spans="1:19" x14ac:dyDescent="0.2">
      <c r="A129" s="338">
        <v>116</v>
      </c>
      <c r="B129" s="242" t="s">
        <v>296</v>
      </c>
      <c r="C129" s="243" t="s">
        <v>297</v>
      </c>
      <c r="D129" s="334">
        <f t="shared" si="9"/>
        <v>223231</v>
      </c>
      <c r="E129" s="339">
        <f t="shared" si="6"/>
        <v>0</v>
      </c>
      <c r="F129" s="339">
        <v>0</v>
      </c>
      <c r="G129" s="339">
        <v>0</v>
      </c>
      <c r="H129" s="339">
        <f t="shared" si="7"/>
        <v>0</v>
      </c>
      <c r="I129" s="365">
        <v>0</v>
      </c>
      <c r="J129" s="339">
        <v>0</v>
      </c>
      <c r="K129" s="339">
        <v>0</v>
      </c>
      <c r="L129" s="339">
        <v>0</v>
      </c>
      <c r="M129" s="366">
        <v>0</v>
      </c>
      <c r="N129" s="366">
        <v>0</v>
      </c>
      <c r="O129" s="334">
        <f t="shared" si="8"/>
        <v>223231</v>
      </c>
      <c r="P129" s="339">
        <v>0</v>
      </c>
      <c r="Q129" s="339">
        <v>0</v>
      </c>
      <c r="R129" s="339">
        <v>223231</v>
      </c>
      <c r="S129" s="339">
        <v>0</v>
      </c>
    </row>
    <row r="130" spans="1:19" x14ac:dyDescent="0.2">
      <c r="A130" s="338">
        <v>117</v>
      </c>
      <c r="B130" s="242" t="s">
        <v>70</v>
      </c>
      <c r="C130" s="243" t="s">
        <v>298</v>
      </c>
      <c r="D130" s="334">
        <f t="shared" si="9"/>
        <v>150000</v>
      </c>
      <c r="E130" s="339">
        <f t="shared" si="6"/>
        <v>0</v>
      </c>
      <c r="F130" s="339">
        <v>0</v>
      </c>
      <c r="G130" s="339">
        <v>0</v>
      </c>
      <c r="H130" s="339">
        <f t="shared" si="7"/>
        <v>0</v>
      </c>
      <c r="I130" s="365">
        <v>0</v>
      </c>
      <c r="J130" s="339">
        <v>0</v>
      </c>
      <c r="K130" s="339">
        <v>0</v>
      </c>
      <c r="L130" s="339">
        <v>0</v>
      </c>
      <c r="M130" s="366">
        <v>0</v>
      </c>
      <c r="N130" s="366">
        <v>0</v>
      </c>
      <c r="O130" s="334">
        <f t="shared" si="8"/>
        <v>150000</v>
      </c>
      <c r="P130" s="339">
        <v>0</v>
      </c>
      <c r="Q130" s="339">
        <v>0</v>
      </c>
      <c r="R130" s="339">
        <v>150000</v>
      </c>
      <c r="S130" s="339">
        <v>0</v>
      </c>
    </row>
    <row r="131" spans="1:19" x14ac:dyDescent="0.2">
      <c r="A131" s="338">
        <v>118</v>
      </c>
      <c r="B131" s="242" t="s">
        <v>72</v>
      </c>
      <c r="C131" s="243" t="s">
        <v>73</v>
      </c>
      <c r="D131" s="334">
        <f t="shared" si="9"/>
        <v>90000</v>
      </c>
      <c r="E131" s="339">
        <f t="shared" si="6"/>
        <v>0</v>
      </c>
      <c r="F131" s="339">
        <v>0</v>
      </c>
      <c r="G131" s="339">
        <v>0</v>
      </c>
      <c r="H131" s="339">
        <f t="shared" si="7"/>
        <v>0</v>
      </c>
      <c r="I131" s="365">
        <v>0</v>
      </c>
      <c r="J131" s="339">
        <v>0</v>
      </c>
      <c r="K131" s="339">
        <v>0</v>
      </c>
      <c r="L131" s="339">
        <v>0</v>
      </c>
      <c r="M131" s="366">
        <v>0</v>
      </c>
      <c r="N131" s="366">
        <v>0</v>
      </c>
      <c r="O131" s="334">
        <f t="shared" si="8"/>
        <v>90000</v>
      </c>
      <c r="P131" s="339">
        <v>0</v>
      </c>
      <c r="Q131" s="339">
        <v>0</v>
      </c>
      <c r="R131" s="339">
        <v>90000</v>
      </c>
      <c r="S131" s="339">
        <v>300</v>
      </c>
    </row>
    <row r="132" spans="1:19" x14ac:dyDescent="0.2">
      <c r="A132" s="338">
        <v>119</v>
      </c>
      <c r="B132" s="245" t="s">
        <v>34</v>
      </c>
      <c r="C132" s="243" t="s">
        <v>35</v>
      </c>
      <c r="D132" s="334">
        <f t="shared" si="9"/>
        <v>123660</v>
      </c>
      <c r="E132" s="339">
        <f t="shared" si="6"/>
        <v>0</v>
      </c>
      <c r="F132" s="339">
        <v>0</v>
      </c>
      <c r="G132" s="339">
        <v>0</v>
      </c>
      <c r="H132" s="339">
        <f t="shared" si="7"/>
        <v>0</v>
      </c>
      <c r="I132" s="365">
        <v>0</v>
      </c>
      <c r="J132" s="334">
        <v>0</v>
      </c>
      <c r="K132" s="339">
        <v>0</v>
      </c>
      <c r="L132" s="339">
        <v>0</v>
      </c>
      <c r="M132" s="366">
        <v>0</v>
      </c>
      <c r="N132" s="366">
        <v>0</v>
      </c>
      <c r="O132" s="334">
        <f t="shared" si="8"/>
        <v>123660</v>
      </c>
      <c r="P132" s="339">
        <v>0</v>
      </c>
      <c r="Q132" s="339">
        <v>1695</v>
      </c>
      <c r="R132" s="339">
        <v>121965</v>
      </c>
      <c r="S132" s="339">
        <v>0</v>
      </c>
    </row>
    <row r="133" spans="1:19" x14ac:dyDescent="0.2">
      <c r="A133" s="338">
        <v>120</v>
      </c>
      <c r="B133" s="245" t="s">
        <v>299</v>
      </c>
      <c r="C133" s="243" t="s">
        <v>300</v>
      </c>
      <c r="D133" s="334">
        <f t="shared" si="9"/>
        <v>75722</v>
      </c>
      <c r="E133" s="339">
        <f t="shared" si="6"/>
        <v>10366</v>
      </c>
      <c r="F133" s="339">
        <v>0</v>
      </c>
      <c r="G133" s="339">
        <v>10366</v>
      </c>
      <c r="H133" s="339">
        <f t="shared" si="7"/>
        <v>0</v>
      </c>
      <c r="I133" s="365">
        <v>0</v>
      </c>
      <c r="J133" s="339">
        <v>0</v>
      </c>
      <c r="K133" s="339">
        <v>0</v>
      </c>
      <c r="L133" s="339">
        <v>0</v>
      </c>
      <c r="M133" s="366">
        <v>0</v>
      </c>
      <c r="N133" s="366">
        <v>0</v>
      </c>
      <c r="O133" s="334">
        <f t="shared" si="8"/>
        <v>65356</v>
      </c>
      <c r="P133" s="339">
        <v>0</v>
      </c>
      <c r="Q133" s="339">
        <v>0</v>
      </c>
      <c r="R133" s="339">
        <v>65356</v>
      </c>
      <c r="S133" s="339">
        <v>0</v>
      </c>
    </row>
    <row r="134" spans="1:19" x14ac:dyDescent="0.2">
      <c r="A134" s="338">
        <v>121</v>
      </c>
      <c r="B134" s="245" t="s">
        <v>301</v>
      </c>
      <c r="C134" s="243" t="s">
        <v>302</v>
      </c>
      <c r="D134" s="334">
        <f t="shared" si="9"/>
        <v>38645</v>
      </c>
      <c r="E134" s="339">
        <f t="shared" si="6"/>
        <v>23645</v>
      </c>
      <c r="F134" s="339">
        <v>0</v>
      </c>
      <c r="G134" s="339">
        <v>23645</v>
      </c>
      <c r="H134" s="339">
        <f t="shared" si="7"/>
        <v>0</v>
      </c>
      <c r="I134" s="365">
        <v>0</v>
      </c>
      <c r="J134" s="339">
        <v>0</v>
      </c>
      <c r="K134" s="339">
        <v>0</v>
      </c>
      <c r="L134" s="339">
        <v>0</v>
      </c>
      <c r="M134" s="366">
        <v>0</v>
      </c>
      <c r="N134" s="366">
        <v>0</v>
      </c>
      <c r="O134" s="334">
        <f t="shared" si="8"/>
        <v>15000</v>
      </c>
      <c r="P134" s="339">
        <v>0</v>
      </c>
      <c r="Q134" s="339">
        <v>0</v>
      </c>
      <c r="R134" s="339">
        <v>15000</v>
      </c>
      <c r="S134" s="339">
        <v>0</v>
      </c>
    </row>
    <row r="135" spans="1:19" x14ac:dyDescent="0.2">
      <c r="A135" s="338">
        <v>122</v>
      </c>
      <c r="B135" s="242" t="s">
        <v>303</v>
      </c>
      <c r="C135" s="243" t="s">
        <v>304</v>
      </c>
      <c r="D135" s="334">
        <f t="shared" si="9"/>
        <v>80522</v>
      </c>
      <c r="E135" s="339">
        <f t="shared" si="6"/>
        <v>0</v>
      </c>
      <c r="F135" s="339">
        <v>0</v>
      </c>
      <c r="G135" s="339">
        <v>0</v>
      </c>
      <c r="H135" s="339">
        <f t="shared" si="7"/>
        <v>0</v>
      </c>
      <c r="I135" s="365">
        <v>0</v>
      </c>
      <c r="J135" s="339">
        <v>0</v>
      </c>
      <c r="K135" s="339">
        <v>0</v>
      </c>
      <c r="L135" s="339">
        <v>0</v>
      </c>
      <c r="M135" s="366">
        <v>0</v>
      </c>
      <c r="N135" s="366">
        <v>0</v>
      </c>
      <c r="O135" s="334">
        <f t="shared" si="8"/>
        <v>80522</v>
      </c>
      <c r="P135" s="339">
        <v>0</v>
      </c>
      <c r="Q135" s="339">
        <v>0</v>
      </c>
      <c r="R135" s="339">
        <v>80522</v>
      </c>
      <c r="S135" s="339">
        <v>0</v>
      </c>
    </row>
    <row r="136" spans="1:19" x14ac:dyDescent="0.2">
      <c r="A136" s="338">
        <v>123</v>
      </c>
      <c r="B136" s="242" t="s">
        <v>16</v>
      </c>
      <c r="C136" s="243" t="s">
        <v>17</v>
      </c>
      <c r="D136" s="334">
        <f t="shared" si="9"/>
        <v>200</v>
      </c>
      <c r="E136" s="339">
        <f t="shared" si="6"/>
        <v>0</v>
      </c>
      <c r="F136" s="339">
        <v>0</v>
      </c>
      <c r="G136" s="339">
        <v>0</v>
      </c>
      <c r="H136" s="339">
        <f t="shared" si="7"/>
        <v>0</v>
      </c>
      <c r="I136" s="365">
        <v>0</v>
      </c>
      <c r="J136" s="339">
        <v>0</v>
      </c>
      <c r="K136" s="339">
        <v>0</v>
      </c>
      <c r="L136" s="339">
        <v>0</v>
      </c>
      <c r="M136" s="366">
        <v>0</v>
      </c>
      <c r="N136" s="366">
        <v>0</v>
      </c>
      <c r="O136" s="334">
        <f t="shared" si="8"/>
        <v>200</v>
      </c>
      <c r="P136" s="339">
        <v>0</v>
      </c>
      <c r="Q136" s="339">
        <v>0</v>
      </c>
      <c r="R136" s="339">
        <v>200</v>
      </c>
      <c r="S136" s="339">
        <v>0</v>
      </c>
    </row>
    <row r="137" spans="1:19" x14ac:dyDescent="0.2">
      <c r="A137" s="338">
        <v>124</v>
      </c>
      <c r="B137" s="242" t="s">
        <v>68</v>
      </c>
      <c r="C137" s="243" t="s">
        <v>69</v>
      </c>
      <c r="D137" s="334">
        <f t="shared" si="9"/>
        <v>58392</v>
      </c>
      <c r="E137" s="339">
        <f t="shared" si="6"/>
        <v>0</v>
      </c>
      <c r="F137" s="339">
        <v>0</v>
      </c>
      <c r="G137" s="339">
        <v>0</v>
      </c>
      <c r="H137" s="339">
        <f t="shared" si="7"/>
        <v>0</v>
      </c>
      <c r="I137" s="365">
        <v>0</v>
      </c>
      <c r="J137" s="339">
        <v>0</v>
      </c>
      <c r="K137" s="339">
        <v>0</v>
      </c>
      <c r="L137" s="339">
        <v>0</v>
      </c>
      <c r="M137" s="366">
        <v>3074</v>
      </c>
      <c r="N137" s="366">
        <v>1318</v>
      </c>
      <c r="O137" s="334">
        <f t="shared" si="8"/>
        <v>54000</v>
      </c>
      <c r="P137" s="339">
        <v>0</v>
      </c>
      <c r="Q137" s="339">
        <v>0</v>
      </c>
      <c r="R137" s="339">
        <v>54000</v>
      </c>
      <c r="S137" s="339">
        <v>0</v>
      </c>
    </row>
    <row r="138" spans="1:19" x14ac:dyDescent="0.2">
      <c r="A138" s="338">
        <v>125</v>
      </c>
      <c r="B138" s="245" t="s">
        <v>60</v>
      </c>
      <c r="C138" s="243" t="s">
        <v>305</v>
      </c>
      <c r="D138" s="334">
        <f t="shared" si="9"/>
        <v>11552</v>
      </c>
      <c r="E138" s="339">
        <f t="shared" si="6"/>
        <v>0</v>
      </c>
      <c r="F138" s="339">
        <v>0</v>
      </c>
      <c r="G138" s="339">
        <v>0</v>
      </c>
      <c r="H138" s="339">
        <f t="shared" si="7"/>
        <v>10126</v>
      </c>
      <c r="I138" s="365">
        <v>0</v>
      </c>
      <c r="J138" s="339">
        <v>5921</v>
      </c>
      <c r="K138" s="339">
        <v>0</v>
      </c>
      <c r="L138" s="339">
        <v>4205</v>
      </c>
      <c r="M138" s="366">
        <v>0</v>
      </c>
      <c r="N138" s="366">
        <v>0</v>
      </c>
      <c r="O138" s="334">
        <f t="shared" si="8"/>
        <v>1426</v>
      </c>
      <c r="P138" s="339">
        <v>0</v>
      </c>
      <c r="Q138" s="339">
        <v>0</v>
      </c>
      <c r="R138" s="339">
        <v>1426</v>
      </c>
      <c r="S138" s="339">
        <v>0</v>
      </c>
    </row>
    <row r="139" spans="1:19" x14ac:dyDescent="0.2">
      <c r="A139" s="338">
        <v>126</v>
      </c>
      <c r="B139" s="247" t="s">
        <v>56</v>
      </c>
      <c r="C139" s="243" t="s">
        <v>306</v>
      </c>
      <c r="D139" s="334">
        <f t="shared" si="9"/>
        <v>48544</v>
      </c>
      <c r="E139" s="339">
        <f t="shared" si="6"/>
        <v>0</v>
      </c>
      <c r="F139" s="339">
        <v>0</v>
      </c>
      <c r="G139" s="339">
        <v>0</v>
      </c>
      <c r="H139" s="339">
        <f t="shared" si="7"/>
        <v>42309</v>
      </c>
      <c r="I139" s="365">
        <v>0</v>
      </c>
      <c r="J139" s="339">
        <v>11235</v>
      </c>
      <c r="K139" s="339">
        <v>2761</v>
      </c>
      <c r="L139" s="339">
        <v>28313</v>
      </c>
      <c r="M139" s="366">
        <v>1025</v>
      </c>
      <c r="N139" s="366">
        <v>439</v>
      </c>
      <c r="O139" s="334">
        <f t="shared" si="8"/>
        <v>4771</v>
      </c>
      <c r="P139" s="339">
        <v>0</v>
      </c>
      <c r="Q139" s="339">
        <v>0</v>
      </c>
      <c r="R139" s="339">
        <v>4771</v>
      </c>
      <c r="S139" s="339">
        <v>0</v>
      </c>
    </row>
    <row r="140" spans="1:19" x14ac:dyDescent="0.2">
      <c r="A140" s="338">
        <v>127</v>
      </c>
      <c r="B140" s="242" t="s">
        <v>307</v>
      </c>
      <c r="C140" s="243" t="s">
        <v>308</v>
      </c>
      <c r="D140" s="334">
        <f t="shared" si="9"/>
        <v>10638</v>
      </c>
      <c r="E140" s="339">
        <f t="shared" ref="E140:E148" si="10">F140+G140</f>
        <v>0</v>
      </c>
      <c r="F140" s="339">
        <v>0</v>
      </c>
      <c r="G140" s="339">
        <v>0</v>
      </c>
      <c r="H140" s="339">
        <f t="shared" ref="H140:H148" si="11">SUM(I140:L140)</f>
        <v>0</v>
      </c>
      <c r="I140" s="365">
        <v>0</v>
      </c>
      <c r="J140" s="339">
        <v>0</v>
      </c>
      <c r="K140" s="339">
        <v>0</v>
      </c>
      <c r="L140" s="339">
        <v>0</v>
      </c>
      <c r="M140" s="366">
        <v>0</v>
      </c>
      <c r="N140" s="366">
        <v>0</v>
      </c>
      <c r="O140" s="334">
        <f t="shared" ref="O140:O148" si="12">P140+Q140+R140</f>
        <v>10638</v>
      </c>
      <c r="P140" s="339">
        <v>7638</v>
      </c>
      <c r="Q140" s="339">
        <v>0</v>
      </c>
      <c r="R140" s="339">
        <v>3000</v>
      </c>
      <c r="S140" s="339">
        <v>0</v>
      </c>
    </row>
    <row r="141" spans="1:19" x14ac:dyDescent="0.2">
      <c r="A141" s="338">
        <v>128</v>
      </c>
      <c r="B141" s="245" t="s">
        <v>309</v>
      </c>
      <c r="C141" s="243" t="s">
        <v>310</v>
      </c>
      <c r="D141" s="334">
        <f t="shared" ref="D141:D148" si="13">E141+H141+M141+N141+O141</f>
        <v>16762</v>
      </c>
      <c r="E141" s="339">
        <f t="shared" si="10"/>
        <v>0</v>
      </c>
      <c r="F141" s="339">
        <v>0</v>
      </c>
      <c r="G141" s="339">
        <v>0</v>
      </c>
      <c r="H141" s="339">
        <f t="shared" si="11"/>
        <v>0</v>
      </c>
      <c r="I141" s="365">
        <v>0</v>
      </c>
      <c r="J141" s="339">
        <v>0</v>
      </c>
      <c r="K141" s="339">
        <v>0</v>
      </c>
      <c r="L141" s="339">
        <v>0</v>
      </c>
      <c r="M141" s="366">
        <v>0</v>
      </c>
      <c r="N141" s="366">
        <v>0</v>
      </c>
      <c r="O141" s="334">
        <f t="shared" si="12"/>
        <v>16762</v>
      </c>
      <c r="P141" s="339">
        <v>0</v>
      </c>
      <c r="Q141" s="339">
        <v>3229</v>
      </c>
      <c r="R141" s="339">
        <v>13533</v>
      </c>
      <c r="S141" s="339">
        <v>0</v>
      </c>
    </row>
    <row r="142" spans="1:19" ht="12.75" x14ac:dyDescent="0.2">
      <c r="A142" s="338">
        <v>129</v>
      </c>
      <c r="B142" s="347" t="s">
        <v>311</v>
      </c>
      <c r="C142" s="348" t="s">
        <v>312</v>
      </c>
      <c r="D142" s="334">
        <f t="shared" si="13"/>
        <v>0</v>
      </c>
      <c r="E142" s="339">
        <f t="shared" si="10"/>
        <v>0</v>
      </c>
      <c r="F142" s="339">
        <v>0</v>
      </c>
      <c r="G142" s="339">
        <v>0</v>
      </c>
      <c r="H142" s="339">
        <f t="shared" si="11"/>
        <v>0</v>
      </c>
      <c r="I142" s="365">
        <v>0</v>
      </c>
      <c r="J142" s="339">
        <v>0</v>
      </c>
      <c r="K142" s="339">
        <v>0</v>
      </c>
      <c r="L142" s="339">
        <v>0</v>
      </c>
      <c r="M142" s="366">
        <v>0</v>
      </c>
      <c r="N142" s="366">
        <v>0</v>
      </c>
      <c r="O142" s="334">
        <f t="shared" si="12"/>
        <v>0</v>
      </c>
      <c r="P142" s="339">
        <v>0</v>
      </c>
      <c r="Q142" s="339">
        <v>0</v>
      </c>
      <c r="R142" s="339">
        <v>0</v>
      </c>
      <c r="S142" s="339">
        <v>0</v>
      </c>
    </row>
    <row r="143" spans="1:19" ht="12.75" x14ac:dyDescent="0.2">
      <c r="A143" s="338">
        <v>130</v>
      </c>
      <c r="B143" s="349" t="s">
        <v>313</v>
      </c>
      <c r="C143" s="350" t="s">
        <v>314</v>
      </c>
      <c r="D143" s="334">
        <f t="shared" si="13"/>
        <v>0</v>
      </c>
      <c r="E143" s="339">
        <f t="shared" si="10"/>
        <v>0</v>
      </c>
      <c r="F143" s="339">
        <v>0</v>
      </c>
      <c r="G143" s="339">
        <v>0</v>
      </c>
      <c r="H143" s="339">
        <f t="shared" si="11"/>
        <v>0</v>
      </c>
      <c r="I143" s="365">
        <v>0</v>
      </c>
      <c r="J143" s="339">
        <v>0</v>
      </c>
      <c r="K143" s="339">
        <v>0</v>
      </c>
      <c r="L143" s="339">
        <v>0</v>
      </c>
      <c r="M143" s="366">
        <v>0</v>
      </c>
      <c r="N143" s="366">
        <v>0</v>
      </c>
      <c r="O143" s="334">
        <f t="shared" si="12"/>
        <v>0</v>
      </c>
      <c r="P143" s="339">
        <v>0</v>
      </c>
      <c r="Q143" s="339">
        <v>0</v>
      </c>
      <c r="R143" s="339">
        <v>0</v>
      </c>
      <c r="S143" s="339">
        <v>0</v>
      </c>
    </row>
    <row r="144" spans="1:19" ht="12.75" x14ac:dyDescent="0.2">
      <c r="A144" s="338">
        <v>131</v>
      </c>
      <c r="B144" s="351" t="s">
        <v>315</v>
      </c>
      <c r="C144" s="352" t="s">
        <v>316</v>
      </c>
      <c r="D144" s="334">
        <f t="shared" si="13"/>
        <v>0</v>
      </c>
      <c r="E144" s="339">
        <f t="shared" si="10"/>
        <v>0</v>
      </c>
      <c r="F144" s="339">
        <v>0</v>
      </c>
      <c r="G144" s="339">
        <v>0</v>
      </c>
      <c r="H144" s="339">
        <f t="shared" si="11"/>
        <v>0</v>
      </c>
      <c r="I144" s="365">
        <v>0</v>
      </c>
      <c r="J144" s="339">
        <v>0</v>
      </c>
      <c r="K144" s="339">
        <v>0</v>
      </c>
      <c r="L144" s="339">
        <v>0</v>
      </c>
      <c r="M144" s="353">
        <v>0</v>
      </c>
      <c r="N144" s="353">
        <v>0</v>
      </c>
      <c r="O144" s="334">
        <f t="shared" si="12"/>
        <v>0</v>
      </c>
      <c r="P144" s="353">
        <v>0</v>
      </c>
      <c r="Q144" s="353">
        <v>0</v>
      </c>
      <c r="R144" s="353">
        <v>0</v>
      </c>
      <c r="S144" s="353">
        <v>0</v>
      </c>
    </row>
    <row r="145" spans="1:19" ht="12.75" x14ac:dyDescent="0.2">
      <c r="A145" s="338">
        <v>132</v>
      </c>
      <c r="B145" s="354" t="s">
        <v>317</v>
      </c>
      <c r="C145" s="355" t="s">
        <v>318</v>
      </c>
      <c r="D145" s="334">
        <f t="shared" si="13"/>
        <v>0</v>
      </c>
      <c r="E145" s="339">
        <f t="shared" si="10"/>
        <v>0</v>
      </c>
      <c r="F145" s="339">
        <v>0</v>
      </c>
      <c r="G145" s="339">
        <v>0</v>
      </c>
      <c r="H145" s="339">
        <f t="shared" si="11"/>
        <v>0</v>
      </c>
      <c r="I145" s="365">
        <v>0</v>
      </c>
      <c r="J145" s="339">
        <v>0</v>
      </c>
      <c r="K145" s="339">
        <v>0</v>
      </c>
      <c r="L145" s="339">
        <v>0</v>
      </c>
      <c r="M145" s="367">
        <v>0</v>
      </c>
      <c r="N145" s="367">
        <v>0</v>
      </c>
      <c r="O145" s="334">
        <f t="shared" si="12"/>
        <v>0</v>
      </c>
      <c r="P145" s="353">
        <v>0</v>
      </c>
      <c r="Q145" s="353">
        <v>0</v>
      </c>
      <c r="R145" s="353">
        <v>0</v>
      </c>
      <c r="S145" s="353">
        <v>0</v>
      </c>
    </row>
    <row r="146" spans="1:19" x14ac:dyDescent="0.2">
      <c r="A146" s="338">
        <v>133</v>
      </c>
      <c r="B146" s="338" t="s">
        <v>319</v>
      </c>
      <c r="C146" s="356" t="s">
        <v>320</v>
      </c>
      <c r="D146" s="334">
        <f t="shared" si="13"/>
        <v>0</v>
      </c>
      <c r="E146" s="339">
        <f t="shared" si="10"/>
        <v>0</v>
      </c>
      <c r="F146" s="339">
        <v>0</v>
      </c>
      <c r="G146" s="339">
        <v>0</v>
      </c>
      <c r="H146" s="339">
        <f t="shared" si="11"/>
        <v>0</v>
      </c>
      <c r="I146" s="365">
        <v>0</v>
      </c>
      <c r="J146" s="339">
        <v>0</v>
      </c>
      <c r="K146" s="339">
        <v>0</v>
      </c>
      <c r="L146" s="339">
        <v>0</v>
      </c>
      <c r="M146" s="353">
        <v>0</v>
      </c>
      <c r="N146" s="353">
        <v>0</v>
      </c>
      <c r="O146" s="334">
        <f t="shared" si="12"/>
        <v>0</v>
      </c>
      <c r="P146" s="353">
        <v>0</v>
      </c>
      <c r="Q146" s="353">
        <v>0</v>
      </c>
      <c r="R146" s="353">
        <v>0</v>
      </c>
      <c r="S146" s="353">
        <v>0</v>
      </c>
    </row>
    <row r="147" spans="1:19" x14ac:dyDescent="0.2">
      <c r="A147" s="338">
        <v>134</v>
      </c>
      <c r="B147" s="357" t="s">
        <v>323</v>
      </c>
      <c r="C147" s="356" t="s">
        <v>324</v>
      </c>
      <c r="D147" s="334">
        <f t="shared" si="13"/>
        <v>0</v>
      </c>
      <c r="E147" s="339">
        <f t="shared" si="10"/>
        <v>0</v>
      </c>
      <c r="F147" s="339">
        <v>0</v>
      </c>
      <c r="G147" s="339">
        <v>0</v>
      </c>
      <c r="H147" s="339">
        <f t="shared" si="11"/>
        <v>0</v>
      </c>
      <c r="I147" s="365">
        <v>0</v>
      </c>
      <c r="J147" s="339">
        <v>0</v>
      </c>
      <c r="K147" s="339">
        <v>0</v>
      </c>
      <c r="L147" s="339">
        <v>0</v>
      </c>
      <c r="M147" s="353">
        <v>0</v>
      </c>
      <c r="N147" s="353">
        <v>0</v>
      </c>
      <c r="O147" s="334">
        <f t="shared" si="12"/>
        <v>0</v>
      </c>
      <c r="P147" s="353">
        <v>0</v>
      </c>
      <c r="Q147" s="353">
        <v>0</v>
      </c>
      <c r="R147" s="353">
        <v>0</v>
      </c>
      <c r="S147" s="353">
        <v>0</v>
      </c>
    </row>
    <row r="148" spans="1:19" x14ac:dyDescent="0.2">
      <c r="A148" s="338">
        <v>135</v>
      </c>
      <c r="B148" s="903" t="s">
        <v>743</v>
      </c>
      <c r="C148" s="904" t="s">
        <v>744</v>
      </c>
      <c r="D148" s="334">
        <f t="shared" si="13"/>
        <v>0</v>
      </c>
      <c r="E148" s="339">
        <f t="shared" si="10"/>
        <v>0</v>
      </c>
      <c r="F148" s="339">
        <v>0</v>
      </c>
      <c r="G148" s="339">
        <v>0</v>
      </c>
      <c r="H148" s="339">
        <f t="shared" si="11"/>
        <v>0</v>
      </c>
      <c r="I148" s="365">
        <v>0</v>
      </c>
      <c r="J148" s="339">
        <v>0</v>
      </c>
      <c r="K148" s="339">
        <v>0</v>
      </c>
      <c r="L148" s="339">
        <v>0</v>
      </c>
      <c r="M148" s="353">
        <v>0</v>
      </c>
      <c r="N148" s="353">
        <v>0</v>
      </c>
      <c r="O148" s="334">
        <f t="shared" si="12"/>
        <v>0</v>
      </c>
      <c r="P148" s="353">
        <v>0</v>
      </c>
      <c r="Q148" s="353">
        <v>0</v>
      </c>
      <c r="R148" s="353">
        <v>0</v>
      </c>
      <c r="S148" s="353">
        <v>0</v>
      </c>
    </row>
    <row r="150" spans="1:19" x14ac:dyDescent="0.2">
      <c r="D150" s="368"/>
      <c r="E150" s="368"/>
      <c r="F150" s="368"/>
      <c r="G150" s="368"/>
      <c r="H150" s="368"/>
      <c r="I150" s="36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8"/>
    </row>
  </sheetData>
  <mergeCells count="28">
    <mergeCell ref="B1:S1"/>
    <mergeCell ref="A2:A6"/>
    <mergeCell ref="B2:B6"/>
    <mergeCell ref="C2:C6"/>
    <mergeCell ref="D2:S2"/>
    <mergeCell ref="D3:D6"/>
    <mergeCell ref="E3:S3"/>
    <mergeCell ref="E4:G4"/>
    <mergeCell ref="H4:L4"/>
    <mergeCell ref="M4:N4"/>
    <mergeCell ref="O4:S4"/>
    <mergeCell ref="E5:E6"/>
    <mergeCell ref="F5:G5"/>
    <mergeCell ref="H5:H6"/>
    <mergeCell ref="I5:J5"/>
    <mergeCell ref="K5:L5"/>
    <mergeCell ref="M5:M6"/>
    <mergeCell ref="N5:N6"/>
    <mergeCell ref="O5:O6"/>
    <mergeCell ref="P5:P6"/>
    <mergeCell ref="A89:A92"/>
    <mergeCell ref="B89:B92"/>
    <mergeCell ref="Q5:Q6"/>
    <mergeCell ref="R5:R6"/>
    <mergeCell ref="S5:S6"/>
    <mergeCell ref="A8:C8"/>
    <mergeCell ref="A9:C9"/>
    <mergeCell ref="A10:C10"/>
  </mergeCells>
  <pageMargins left="0.59055118110236227" right="0.39370078740157483" top="0.39370078740157483" bottom="0.39370078740157483" header="0.31496062992125984" footer="0.31496062992125984"/>
  <pageSetup paperSize="9" scale="59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workbookViewId="0">
      <pane xSplit="3" ySplit="9" topLeftCell="D138" activePane="bottomRight" state="frozen"/>
      <selection pane="topRight" activeCell="E1" sqref="E1"/>
      <selection pane="bottomLeft" activeCell="A10" sqref="A10"/>
      <selection pane="bottomRight" sqref="A1:G1"/>
    </sheetView>
  </sheetViews>
  <sheetFormatPr defaultRowHeight="15" x14ac:dyDescent="0.25"/>
  <cols>
    <col min="1" max="2" width="9.140625" style="358"/>
    <col min="3" max="3" width="45.5703125" style="358" customWidth="1"/>
    <col min="4" max="7" width="18.85546875" style="358" customWidth="1"/>
    <col min="8" max="16384" width="9.140625" style="358"/>
  </cols>
  <sheetData>
    <row r="1" spans="1:7" ht="43.5" customHeight="1" x14ac:dyDescent="0.25">
      <c r="A1" s="1046" t="s">
        <v>449</v>
      </c>
      <c r="B1" s="1046"/>
      <c r="C1" s="1046"/>
      <c r="D1" s="1046"/>
      <c r="E1" s="1046"/>
      <c r="F1" s="1046"/>
      <c r="G1" s="1046"/>
    </row>
    <row r="2" spans="1:7" ht="27" customHeight="1" x14ac:dyDescent="0.25">
      <c r="A2" s="1047" t="s">
        <v>0</v>
      </c>
      <c r="B2" s="1048" t="s">
        <v>362</v>
      </c>
      <c r="C2" s="1047" t="s">
        <v>2</v>
      </c>
      <c r="D2" s="1050" t="s">
        <v>450</v>
      </c>
      <c r="E2" s="1051"/>
      <c r="F2" s="1051"/>
      <c r="G2" s="1052"/>
    </row>
    <row r="3" spans="1:7" ht="16.5" customHeight="1" x14ac:dyDescent="0.25">
      <c r="A3" s="1047"/>
      <c r="B3" s="1049"/>
      <c r="C3" s="1047"/>
      <c r="D3" s="1053" t="s">
        <v>446</v>
      </c>
      <c r="E3" s="1054"/>
      <c r="F3" s="1054"/>
      <c r="G3" s="1055"/>
    </row>
    <row r="4" spans="1:7" ht="30" customHeight="1" x14ac:dyDescent="0.25">
      <c r="A4" s="1047"/>
      <c r="B4" s="1049"/>
      <c r="C4" s="1047"/>
      <c r="D4" s="1056" t="s">
        <v>101</v>
      </c>
      <c r="E4" s="1056" t="s">
        <v>448</v>
      </c>
      <c r="F4" s="1058" t="s">
        <v>103</v>
      </c>
      <c r="G4" s="1058"/>
    </row>
    <row r="5" spans="1:7" ht="27.75" customHeight="1" x14ac:dyDescent="0.25">
      <c r="A5" s="1047"/>
      <c r="B5" s="1049"/>
      <c r="C5" s="1047"/>
      <c r="D5" s="1057"/>
      <c r="E5" s="1057"/>
      <c r="F5" s="359" t="s">
        <v>360</v>
      </c>
      <c r="G5" s="360" t="s">
        <v>359</v>
      </c>
    </row>
    <row r="6" spans="1:7" ht="10.5" customHeight="1" x14ac:dyDescent="0.25">
      <c r="A6" s="361">
        <v>1</v>
      </c>
      <c r="B6" s="361">
        <v>2</v>
      </c>
      <c r="C6" s="361">
        <v>3</v>
      </c>
      <c r="D6" s="362">
        <v>4</v>
      </c>
      <c r="E6" s="362">
        <v>5</v>
      </c>
      <c r="F6" s="362">
        <v>6</v>
      </c>
      <c r="G6" s="362">
        <v>7</v>
      </c>
    </row>
    <row r="7" spans="1:7" x14ac:dyDescent="0.25">
      <c r="A7" s="1059" t="s">
        <v>335</v>
      </c>
      <c r="B7" s="1059"/>
      <c r="C7" s="1059"/>
      <c r="D7" s="363">
        <f>D8+D9</f>
        <v>681866</v>
      </c>
      <c r="E7" s="363">
        <f>E8+E9</f>
        <v>16424</v>
      </c>
      <c r="F7" s="363">
        <f>F8+F9</f>
        <v>107877</v>
      </c>
      <c r="G7" s="363">
        <f t="shared" ref="G7" si="0">G8+G9</f>
        <v>557565</v>
      </c>
    </row>
    <row r="8" spans="1:7" x14ac:dyDescent="0.25">
      <c r="A8" s="1060" t="s">
        <v>105</v>
      </c>
      <c r="B8" s="1061"/>
      <c r="C8" s="1062"/>
      <c r="D8" s="362">
        <f>E8+F8+G8</f>
        <v>0</v>
      </c>
      <c r="E8" s="362">
        <v>0</v>
      </c>
      <c r="F8" s="362">
        <v>0</v>
      </c>
      <c r="G8" s="362">
        <v>0</v>
      </c>
    </row>
    <row r="9" spans="1:7" x14ac:dyDescent="0.25">
      <c r="A9" s="1060" t="s">
        <v>108</v>
      </c>
      <c r="B9" s="1061"/>
      <c r="C9" s="1062"/>
      <c r="D9" s="363">
        <f>SUM(D10:D140)-D88</f>
        <v>681866</v>
      </c>
      <c r="E9" s="363">
        <f>SUM(E10:E140)-E88</f>
        <v>16424</v>
      </c>
      <c r="F9" s="363">
        <f>SUM(F10:F140)-F88</f>
        <v>107877</v>
      </c>
      <c r="G9" s="363">
        <f>SUM(G10:G140)-G88</f>
        <v>557565</v>
      </c>
    </row>
    <row r="10" spans="1:7" x14ac:dyDescent="0.25">
      <c r="A10" s="338">
        <v>1</v>
      </c>
      <c r="B10" s="245" t="s">
        <v>109</v>
      </c>
      <c r="C10" s="243" t="s">
        <v>110</v>
      </c>
      <c r="D10" s="362">
        <f>E10+F10+G10</f>
        <v>320</v>
      </c>
      <c r="E10" s="362">
        <v>0</v>
      </c>
      <c r="F10" s="362">
        <v>0</v>
      </c>
      <c r="G10" s="362">
        <v>320</v>
      </c>
    </row>
    <row r="11" spans="1:7" x14ac:dyDescent="0.25">
      <c r="A11" s="338">
        <v>2</v>
      </c>
      <c r="B11" s="247" t="s">
        <v>111</v>
      </c>
      <c r="C11" s="243" t="s">
        <v>112</v>
      </c>
      <c r="D11" s="362">
        <f t="shared" ref="D11:D72" si="1">E11+F11+G11</f>
        <v>5500</v>
      </c>
      <c r="E11" s="362">
        <v>0</v>
      </c>
      <c r="F11" s="362">
        <v>0</v>
      </c>
      <c r="G11" s="362">
        <v>5500</v>
      </c>
    </row>
    <row r="12" spans="1:7" x14ac:dyDescent="0.25">
      <c r="A12" s="338">
        <v>3</v>
      </c>
      <c r="B12" s="242" t="s">
        <v>80</v>
      </c>
      <c r="C12" s="243" t="s">
        <v>81</v>
      </c>
      <c r="D12" s="362">
        <f t="shared" si="1"/>
        <v>25930</v>
      </c>
      <c r="E12" s="362">
        <v>30</v>
      </c>
      <c r="F12" s="362">
        <v>0</v>
      </c>
      <c r="G12" s="362">
        <v>25900</v>
      </c>
    </row>
    <row r="13" spans="1:7" x14ac:dyDescent="0.25">
      <c r="A13" s="338">
        <v>4</v>
      </c>
      <c r="B13" s="245" t="s">
        <v>113</v>
      </c>
      <c r="C13" s="243" t="s">
        <v>114</v>
      </c>
      <c r="D13" s="362">
        <f t="shared" si="1"/>
        <v>6000</v>
      </c>
      <c r="E13" s="362">
        <v>0</v>
      </c>
      <c r="F13" s="362">
        <v>0</v>
      </c>
      <c r="G13" s="362">
        <v>6000</v>
      </c>
    </row>
    <row r="14" spans="1:7" x14ac:dyDescent="0.25">
      <c r="A14" s="338">
        <v>5</v>
      </c>
      <c r="B14" s="245" t="s">
        <v>115</v>
      </c>
      <c r="C14" s="243" t="s">
        <v>116</v>
      </c>
      <c r="D14" s="362">
        <f t="shared" si="1"/>
        <v>10000</v>
      </c>
      <c r="E14" s="362">
        <v>0</v>
      </c>
      <c r="F14" s="362">
        <v>1500</v>
      </c>
      <c r="G14" s="362">
        <v>8500</v>
      </c>
    </row>
    <row r="15" spans="1:7" x14ac:dyDescent="0.25">
      <c r="A15" s="338">
        <v>6</v>
      </c>
      <c r="B15" s="242" t="s">
        <v>117</v>
      </c>
      <c r="C15" s="243" t="s">
        <v>118</v>
      </c>
      <c r="D15" s="362">
        <f t="shared" si="1"/>
        <v>4500</v>
      </c>
      <c r="E15" s="362">
        <v>0</v>
      </c>
      <c r="F15" s="362">
        <v>2583</v>
      </c>
      <c r="G15" s="362">
        <v>1917</v>
      </c>
    </row>
    <row r="16" spans="1:7" x14ac:dyDescent="0.25">
      <c r="A16" s="338">
        <v>7</v>
      </c>
      <c r="B16" s="245" t="s">
        <v>20</v>
      </c>
      <c r="C16" s="243" t="s">
        <v>21</v>
      </c>
      <c r="D16" s="362">
        <f t="shared" si="1"/>
        <v>15600</v>
      </c>
      <c r="E16" s="362">
        <v>0</v>
      </c>
      <c r="F16" s="362">
        <v>1300</v>
      </c>
      <c r="G16" s="362">
        <v>14300</v>
      </c>
    </row>
    <row r="17" spans="1:7" x14ac:dyDescent="0.25">
      <c r="A17" s="338">
        <v>8</v>
      </c>
      <c r="B17" s="242" t="s">
        <v>119</v>
      </c>
      <c r="C17" s="243" t="s">
        <v>120</v>
      </c>
      <c r="D17" s="362">
        <f t="shared" si="1"/>
        <v>6522</v>
      </c>
      <c r="E17" s="362">
        <v>0</v>
      </c>
      <c r="F17" s="362">
        <v>0</v>
      </c>
      <c r="G17" s="362">
        <v>6522</v>
      </c>
    </row>
    <row r="18" spans="1:7" x14ac:dyDescent="0.25">
      <c r="A18" s="338">
        <v>9</v>
      </c>
      <c r="B18" s="242" t="s">
        <v>121</v>
      </c>
      <c r="C18" s="243" t="s">
        <v>122</v>
      </c>
      <c r="D18" s="362">
        <f t="shared" si="1"/>
        <v>1000</v>
      </c>
      <c r="E18" s="362">
        <v>0</v>
      </c>
      <c r="F18" s="362">
        <v>0</v>
      </c>
      <c r="G18" s="362">
        <v>1000</v>
      </c>
    </row>
    <row r="19" spans="1:7" x14ac:dyDescent="0.25">
      <c r="A19" s="338">
        <v>10</v>
      </c>
      <c r="B19" s="242" t="s">
        <v>123</v>
      </c>
      <c r="C19" s="243" t="s">
        <v>124</v>
      </c>
      <c r="D19" s="362">
        <f t="shared" si="1"/>
        <v>14745</v>
      </c>
      <c r="E19" s="362">
        <v>1500</v>
      </c>
      <c r="F19" s="362">
        <v>0</v>
      </c>
      <c r="G19" s="362">
        <v>13245</v>
      </c>
    </row>
    <row r="20" spans="1:7" x14ac:dyDescent="0.25">
      <c r="A20" s="338">
        <v>11</v>
      </c>
      <c r="B20" s="242" t="s">
        <v>125</v>
      </c>
      <c r="C20" s="243" t="s">
        <v>126</v>
      </c>
      <c r="D20" s="362">
        <f t="shared" si="1"/>
        <v>9105</v>
      </c>
      <c r="E20" s="362">
        <v>0</v>
      </c>
      <c r="F20" s="362">
        <v>2520</v>
      </c>
      <c r="G20" s="362">
        <v>6585</v>
      </c>
    </row>
    <row r="21" spans="1:7" x14ac:dyDescent="0.25">
      <c r="A21" s="338">
        <v>12</v>
      </c>
      <c r="B21" s="242" t="s">
        <v>127</v>
      </c>
      <c r="C21" s="243" t="s">
        <v>128</v>
      </c>
      <c r="D21" s="362">
        <f t="shared" si="1"/>
        <v>2500</v>
      </c>
      <c r="E21" s="362">
        <v>0</v>
      </c>
      <c r="F21" s="362">
        <v>0</v>
      </c>
      <c r="G21" s="362">
        <v>2500</v>
      </c>
    </row>
    <row r="22" spans="1:7" x14ac:dyDescent="0.25">
      <c r="A22" s="338">
        <v>13</v>
      </c>
      <c r="B22" s="242" t="s">
        <v>129</v>
      </c>
      <c r="C22" s="243" t="s">
        <v>130</v>
      </c>
      <c r="D22" s="362">
        <f t="shared" si="1"/>
        <v>0</v>
      </c>
      <c r="E22" s="362">
        <v>0</v>
      </c>
      <c r="F22" s="362">
        <v>0</v>
      </c>
      <c r="G22" s="362">
        <v>0</v>
      </c>
    </row>
    <row r="23" spans="1:7" x14ac:dyDescent="0.25">
      <c r="A23" s="338">
        <v>14</v>
      </c>
      <c r="B23" s="242" t="s">
        <v>131</v>
      </c>
      <c r="C23" s="243" t="s">
        <v>132</v>
      </c>
      <c r="D23" s="362">
        <f t="shared" si="1"/>
        <v>7746</v>
      </c>
      <c r="E23" s="362">
        <v>4</v>
      </c>
      <c r="F23" s="362">
        <v>474</v>
      </c>
      <c r="G23" s="362">
        <v>7268</v>
      </c>
    </row>
    <row r="24" spans="1:7" x14ac:dyDescent="0.25">
      <c r="A24" s="338">
        <v>15</v>
      </c>
      <c r="B24" s="242" t="s">
        <v>133</v>
      </c>
      <c r="C24" s="243" t="s">
        <v>134</v>
      </c>
      <c r="D24" s="362">
        <f t="shared" si="1"/>
        <v>500</v>
      </c>
      <c r="E24" s="362">
        <v>0</v>
      </c>
      <c r="F24" s="362">
        <v>0</v>
      </c>
      <c r="G24" s="362">
        <v>500</v>
      </c>
    </row>
    <row r="25" spans="1:7" x14ac:dyDescent="0.25">
      <c r="A25" s="338">
        <v>16</v>
      </c>
      <c r="B25" s="242" t="s">
        <v>135</v>
      </c>
      <c r="C25" s="243" t="s">
        <v>136</v>
      </c>
      <c r="D25" s="362">
        <f t="shared" si="1"/>
        <v>9000</v>
      </c>
      <c r="E25" s="362">
        <v>100</v>
      </c>
      <c r="F25" s="362">
        <v>4115</v>
      </c>
      <c r="G25" s="362">
        <v>4785</v>
      </c>
    </row>
    <row r="26" spans="1:7" x14ac:dyDescent="0.25">
      <c r="A26" s="338">
        <v>17</v>
      </c>
      <c r="B26" s="242" t="s">
        <v>30</v>
      </c>
      <c r="C26" s="243" t="s">
        <v>31</v>
      </c>
      <c r="D26" s="362">
        <f t="shared" si="1"/>
        <v>51600</v>
      </c>
      <c r="E26" s="362">
        <v>100</v>
      </c>
      <c r="F26" s="362">
        <v>900</v>
      </c>
      <c r="G26" s="362">
        <v>50600</v>
      </c>
    </row>
    <row r="27" spans="1:7" x14ac:dyDescent="0.25">
      <c r="A27" s="338">
        <v>18</v>
      </c>
      <c r="B27" s="245" t="s">
        <v>137</v>
      </c>
      <c r="C27" s="243" t="s">
        <v>138</v>
      </c>
      <c r="D27" s="362">
        <f t="shared" si="1"/>
        <v>2240</v>
      </c>
      <c r="E27" s="362">
        <v>0</v>
      </c>
      <c r="F27" s="362">
        <v>83</v>
      </c>
      <c r="G27" s="362">
        <v>2157</v>
      </c>
    </row>
    <row r="28" spans="1:7" x14ac:dyDescent="0.25">
      <c r="A28" s="338">
        <v>19</v>
      </c>
      <c r="B28" s="245" t="s">
        <v>139</v>
      </c>
      <c r="C28" s="243" t="s">
        <v>140</v>
      </c>
      <c r="D28" s="362">
        <f t="shared" si="1"/>
        <v>0</v>
      </c>
      <c r="E28" s="362">
        <v>0</v>
      </c>
      <c r="F28" s="362">
        <v>0</v>
      </c>
      <c r="G28" s="362">
        <v>0</v>
      </c>
    </row>
    <row r="29" spans="1:7" x14ac:dyDescent="0.25">
      <c r="A29" s="338">
        <v>20</v>
      </c>
      <c r="B29" s="245" t="s">
        <v>84</v>
      </c>
      <c r="C29" s="243" t="s">
        <v>85</v>
      </c>
      <c r="D29" s="362">
        <f t="shared" si="1"/>
        <v>11235</v>
      </c>
      <c r="E29" s="362">
        <v>0</v>
      </c>
      <c r="F29" s="362">
        <v>1186</v>
      </c>
      <c r="G29" s="362">
        <v>10049</v>
      </c>
    </row>
    <row r="30" spans="1:7" x14ac:dyDescent="0.25">
      <c r="A30" s="338">
        <v>21</v>
      </c>
      <c r="B30" s="245" t="s">
        <v>141</v>
      </c>
      <c r="C30" s="243" t="s">
        <v>142</v>
      </c>
      <c r="D30" s="362">
        <f t="shared" si="1"/>
        <v>2000</v>
      </c>
      <c r="E30" s="362">
        <v>0</v>
      </c>
      <c r="F30" s="362">
        <v>2000</v>
      </c>
      <c r="G30" s="362">
        <v>0</v>
      </c>
    </row>
    <row r="31" spans="1:7" x14ac:dyDescent="0.25">
      <c r="A31" s="338">
        <v>22</v>
      </c>
      <c r="B31" s="242" t="s">
        <v>143</v>
      </c>
      <c r="C31" s="243" t="s">
        <v>144</v>
      </c>
      <c r="D31" s="362">
        <f t="shared" si="1"/>
        <v>2200</v>
      </c>
      <c r="E31" s="362">
        <v>0</v>
      </c>
      <c r="F31" s="362">
        <v>1204</v>
      </c>
      <c r="G31" s="362">
        <v>996</v>
      </c>
    </row>
    <row r="32" spans="1:7" x14ac:dyDescent="0.25">
      <c r="A32" s="338">
        <v>23</v>
      </c>
      <c r="B32" s="242" t="s">
        <v>145</v>
      </c>
      <c r="C32" s="243" t="s">
        <v>146</v>
      </c>
      <c r="D32" s="362">
        <f t="shared" si="1"/>
        <v>0</v>
      </c>
      <c r="E32" s="362">
        <v>0</v>
      </c>
      <c r="F32" s="362">
        <v>0</v>
      </c>
      <c r="G32" s="362">
        <v>0</v>
      </c>
    </row>
    <row r="33" spans="1:7" x14ac:dyDescent="0.25">
      <c r="A33" s="338">
        <v>24</v>
      </c>
      <c r="B33" s="242" t="s">
        <v>147</v>
      </c>
      <c r="C33" s="243" t="s">
        <v>148</v>
      </c>
      <c r="D33" s="362">
        <f t="shared" si="1"/>
        <v>0</v>
      </c>
      <c r="E33" s="362">
        <v>0</v>
      </c>
      <c r="F33" s="362">
        <v>0</v>
      </c>
      <c r="G33" s="362">
        <v>0</v>
      </c>
    </row>
    <row r="34" spans="1:7" x14ac:dyDescent="0.25">
      <c r="A34" s="338">
        <v>25</v>
      </c>
      <c r="B34" s="245" t="s">
        <v>149</v>
      </c>
      <c r="C34" s="243" t="s">
        <v>150</v>
      </c>
      <c r="D34" s="362">
        <f t="shared" si="1"/>
        <v>45000</v>
      </c>
      <c r="E34" s="362">
        <v>360</v>
      </c>
      <c r="F34" s="362">
        <v>4690</v>
      </c>
      <c r="G34" s="362">
        <v>39950</v>
      </c>
    </row>
    <row r="35" spans="1:7" x14ac:dyDescent="0.25">
      <c r="A35" s="338">
        <v>26</v>
      </c>
      <c r="B35" s="242" t="s">
        <v>151</v>
      </c>
      <c r="C35" s="243" t="s">
        <v>152</v>
      </c>
      <c r="D35" s="362">
        <f t="shared" si="1"/>
        <v>48000</v>
      </c>
      <c r="E35" s="362">
        <v>0</v>
      </c>
      <c r="F35" s="362">
        <v>0</v>
      </c>
      <c r="G35" s="362">
        <v>48000</v>
      </c>
    </row>
    <row r="36" spans="1:7" x14ac:dyDescent="0.25">
      <c r="A36" s="338">
        <v>27</v>
      </c>
      <c r="B36" s="247" t="s">
        <v>153</v>
      </c>
      <c r="C36" s="243" t="s">
        <v>154</v>
      </c>
      <c r="D36" s="362">
        <f t="shared" si="1"/>
        <v>3050</v>
      </c>
      <c r="E36" s="362">
        <v>0</v>
      </c>
      <c r="F36" s="362">
        <v>3050</v>
      </c>
      <c r="G36" s="362">
        <v>0</v>
      </c>
    </row>
    <row r="37" spans="1:7" x14ac:dyDescent="0.25">
      <c r="A37" s="338">
        <v>28</v>
      </c>
      <c r="B37" s="245" t="s">
        <v>155</v>
      </c>
      <c r="C37" s="340" t="s">
        <v>156</v>
      </c>
      <c r="D37" s="362">
        <f t="shared" si="1"/>
        <v>0</v>
      </c>
      <c r="E37" s="362">
        <v>0</v>
      </c>
      <c r="F37" s="362">
        <v>0</v>
      </c>
      <c r="G37" s="362">
        <v>0</v>
      </c>
    </row>
    <row r="38" spans="1:7" x14ac:dyDescent="0.25">
      <c r="A38" s="338">
        <v>29</v>
      </c>
      <c r="B38" s="247" t="s">
        <v>157</v>
      </c>
      <c r="C38" s="243" t="s">
        <v>158</v>
      </c>
      <c r="D38" s="362">
        <f t="shared" si="1"/>
        <v>15000</v>
      </c>
      <c r="E38" s="362">
        <v>0</v>
      </c>
      <c r="F38" s="362">
        <v>2720</v>
      </c>
      <c r="G38" s="362">
        <v>12280</v>
      </c>
    </row>
    <row r="39" spans="1:7" x14ac:dyDescent="0.25">
      <c r="A39" s="338">
        <v>30</v>
      </c>
      <c r="B39" s="245" t="s">
        <v>46</v>
      </c>
      <c r="C39" s="243" t="s">
        <v>47</v>
      </c>
      <c r="D39" s="362">
        <f t="shared" si="1"/>
        <v>43000</v>
      </c>
      <c r="E39" s="362">
        <v>10000</v>
      </c>
      <c r="F39" s="362">
        <v>5100</v>
      </c>
      <c r="G39" s="362">
        <v>27900</v>
      </c>
    </row>
    <row r="40" spans="1:7" x14ac:dyDescent="0.25">
      <c r="A40" s="338">
        <v>31</v>
      </c>
      <c r="B40" s="247" t="s">
        <v>159</v>
      </c>
      <c r="C40" s="243" t="s">
        <v>160</v>
      </c>
      <c r="D40" s="362">
        <f t="shared" si="1"/>
        <v>2656</v>
      </c>
      <c r="E40" s="362">
        <v>0</v>
      </c>
      <c r="F40" s="362">
        <v>0</v>
      </c>
      <c r="G40" s="362">
        <v>2656</v>
      </c>
    </row>
    <row r="41" spans="1:7" x14ac:dyDescent="0.25">
      <c r="A41" s="338">
        <v>32</v>
      </c>
      <c r="B41" s="242" t="s">
        <v>58</v>
      </c>
      <c r="C41" s="243" t="s">
        <v>59</v>
      </c>
      <c r="D41" s="362">
        <f t="shared" si="1"/>
        <v>43057</v>
      </c>
      <c r="E41" s="362">
        <v>0</v>
      </c>
      <c r="F41" s="362">
        <v>4100</v>
      </c>
      <c r="G41" s="362">
        <v>38957</v>
      </c>
    </row>
    <row r="42" spans="1:7" x14ac:dyDescent="0.25">
      <c r="A42" s="338">
        <v>33</v>
      </c>
      <c r="B42" s="247" t="s">
        <v>161</v>
      </c>
      <c r="C42" s="243" t="s">
        <v>162</v>
      </c>
      <c r="D42" s="362">
        <f t="shared" si="1"/>
        <v>7790</v>
      </c>
      <c r="E42" s="362">
        <v>0</v>
      </c>
      <c r="F42" s="362">
        <v>825</v>
      </c>
      <c r="G42" s="362">
        <v>6965</v>
      </c>
    </row>
    <row r="43" spans="1:7" x14ac:dyDescent="0.25">
      <c r="A43" s="338">
        <v>34</v>
      </c>
      <c r="B43" s="245" t="s">
        <v>82</v>
      </c>
      <c r="C43" s="243" t="s">
        <v>83</v>
      </c>
      <c r="D43" s="362">
        <f t="shared" si="1"/>
        <v>9670</v>
      </c>
      <c r="E43" s="362">
        <v>0</v>
      </c>
      <c r="F43" s="362">
        <v>2200</v>
      </c>
      <c r="G43" s="362">
        <v>7470</v>
      </c>
    </row>
    <row r="44" spans="1:7" x14ac:dyDescent="0.25">
      <c r="A44" s="338">
        <v>35</v>
      </c>
      <c r="B44" s="341" t="s">
        <v>163</v>
      </c>
      <c r="C44" s="342" t="s">
        <v>164</v>
      </c>
      <c r="D44" s="362">
        <f t="shared" si="1"/>
        <v>8350</v>
      </c>
      <c r="E44" s="362">
        <v>0</v>
      </c>
      <c r="F44" s="362">
        <v>1275</v>
      </c>
      <c r="G44" s="362">
        <v>7075</v>
      </c>
    </row>
    <row r="45" spans="1:7" x14ac:dyDescent="0.25">
      <c r="A45" s="338">
        <v>36</v>
      </c>
      <c r="B45" s="245" t="s">
        <v>165</v>
      </c>
      <c r="C45" s="243" t="s">
        <v>166</v>
      </c>
      <c r="D45" s="362">
        <f t="shared" si="1"/>
        <v>2400</v>
      </c>
      <c r="E45" s="362">
        <v>0</v>
      </c>
      <c r="F45" s="362">
        <v>2400</v>
      </c>
      <c r="G45" s="362">
        <v>0</v>
      </c>
    </row>
    <row r="46" spans="1:7" x14ac:dyDescent="0.25">
      <c r="A46" s="338">
        <v>37</v>
      </c>
      <c r="B46" s="245" t="s">
        <v>86</v>
      </c>
      <c r="C46" s="243" t="s">
        <v>87</v>
      </c>
      <c r="D46" s="362">
        <f t="shared" si="1"/>
        <v>6970</v>
      </c>
      <c r="E46" s="362">
        <v>0</v>
      </c>
      <c r="F46" s="362">
        <v>500</v>
      </c>
      <c r="G46" s="362">
        <v>6470</v>
      </c>
    </row>
    <row r="47" spans="1:7" x14ac:dyDescent="0.25">
      <c r="A47" s="338">
        <v>38</v>
      </c>
      <c r="B47" s="242" t="s">
        <v>167</v>
      </c>
      <c r="C47" s="243" t="s">
        <v>168</v>
      </c>
      <c r="D47" s="362">
        <f t="shared" si="1"/>
        <v>5300</v>
      </c>
      <c r="E47" s="362">
        <v>0</v>
      </c>
      <c r="F47" s="362">
        <v>834</v>
      </c>
      <c r="G47" s="362">
        <v>4466</v>
      </c>
    </row>
    <row r="48" spans="1:7" x14ac:dyDescent="0.25">
      <c r="A48" s="338">
        <v>39</v>
      </c>
      <c r="B48" s="247" t="s">
        <v>169</v>
      </c>
      <c r="C48" s="243" t="s">
        <v>170</v>
      </c>
      <c r="D48" s="362">
        <f t="shared" si="1"/>
        <v>0</v>
      </c>
      <c r="E48" s="362">
        <v>0</v>
      </c>
      <c r="F48" s="362">
        <v>0</v>
      </c>
      <c r="G48" s="362">
        <v>0</v>
      </c>
    </row>
    <row r="49" spans="1:7" x14ac:dyDescent="0.25">
      <c r="A49" s="338">
        <v>40</v>
      </c>
      <c r="B49" s="242" t="s">
        <v>171</v>
      </c>
      <c r="C49" s="243" t="s">
        <v>172</v>
      </c>
      <c r="D49" s="362">
        <f t="shared" si="1"/>
        <v>10000</v>
      </c>
      <c r="E49" s="362">
        <v>1632</v>
      </c>
      <c r="F49" s="362">
        <v>3480</v>
      </c>
      <c r="G49" s="362">
        <v>4888</v>
      </c>
    </row>
    <row r="50" spans="1:7" x14ac:dyDescent="0.25">
      <c r="A50" s="338">
        <v>41</v>
      </c>
      <c r="B50" s="245" t="s">
        <v>78</v>
      </c>
      <c r="C50" s="243" t="s">
        <v>79</v>
      </c>
      <c r="D50" s="362">
        <f t="shared" si="1"/>
        <v>7300</v>
      </c>
      <c r="E50" s="362">
        <v>0</v>
      </c>
      <c r="F50" s="362">
        <v>260</v>
      </c>
      <c r="G50" s="362">
        <v>7040</v>
      </c>
    </row>
    <row r="51" spans="1:7" x14ac:dyDescent="0.25">
      <c r="A51" s="338">
        <v>42</v>
      </c>
      <c r="B51" s="245" t="s">
        <v>173</v>
      </c>
      <c r="C51" s="243" t="s">
        <v>174</v>
      </c>
      <c r="D51" s="362">
        <f t="shared" si="1"/>
        <v>41150</v>
      </c>
      <c r="E51" s="362">
        <v>0</v>
      </c>
      <c r="F51" s="362">
        <v>0</v>
      </c>
      <c r="G51" s="362">
        <v>41150</v>
      </c>
    </row>
    <row r="52" spans="1:7" x14ac:dyDescent="0.25">
      <c r="A52" s="338">
        <v>43</v>
      </c>
      <c r="B52" s="242" t="s">
        <v>175</v>
      </c>
      <c r="C52" s="243" t="s">
        <v>176</v>
      </c>
      <c r="D52" s="362">
        <f t="shared" si="1"/>
        <v>3396</v>
      </c>
      <c r="E52" s="362">
        <v>0</v>
      </c>
      <c r="F52" s="362">
        <v>0</v>
      </c>
      <c r="G52" s="362">
        <v>3396</v>
      </c>
    </row>
    <row r="53" spans="1:7" x14ac:dyDescent="0.25">
      <c r="A53" s="338">
        <v>44</v>
      </c>
      <c r="B53" s="242" t="s">
        <v>42</v>
      </c>
      <c r="C53" s="243" t="s">
        <v>43</v>
      </c>
      <c r="D53" s="362">
        <f t="shared" si="1"/>
        <v>7000</v>
      </c>
      <c r="E53" s="362">
        <v>0</v>
      </c>
      <c r="F53" s="362">
        <v>1796</v>
      </c>
      <c r="G53" s="362">
        <v>5204</v>
      </c>
    </row>
    <row r="54" spans="1:7" x14ac:dyDescent="0.25">
      <c r="A54" s="338">
        <v>45</v>
      </c>
      <c r="B54" s="247" t="s">
        <v>177</v>
      </c>
      <c r="C54" s="243" t="s">
        <v>178</v>
      </c>
      <c r="D54" s="362">
        <f t="shared" si="1"/>
        <v>0</v>
      </c>
      <c r="E54" s="362">
        <v>0</v>
      </c>
      <c r="F54" s="362">
        <v>0</v>
      </c>
      <c r="G54" s="362">
        <v>0</v>
      </c>
    </row>
    <row r="55" spans="1:7" x14ac:dyDescent="0.25">
      <c r="A55" s="338">
        <v>46</v>
      </c>
      <c r="B55" s="242" t="s">
        <v>179</v>
      </c>
      <c r="C55" s="243" t="s">
        <v>180</v>
      </c>
      <c r="D55" s="362">
        <f t="shared" si="1"/>
        <v>2000</v>
      </c>
      <c r="E55" s="362">
        <v>0</v>
      </c>
      <c r="F55" s="362">
        <v>0</v>
      </c>
      <c r="G55" s="362">
        <v>2000</v>
      </c>
    </row>
    <row r="56" spans="1:7" x14ac:dyDescent="0.25">
      <c r="A56" s="338">
        <v>47</v>
      </c>
      <c r="B56" s="247" t="s">
        <v>181</v>
      </c>
      <c r="C56" s="243" t="s">
        <v>182</v>
      </c>
      <c r="D56" s="362">
        <f t="shared" si="1"/>
        <v>4743</v>
      </c>
      <c r="E56" s="362">
        <v>0</v>
      </c>
      <c r="F56" s="362">
        <v>285</v>
      </c>
      <c r="G56" s="362">
        <v>4458</v>
      </c>
    </row>
    <row r="57" spans="1:7" x14ac:dyDescent="0.25">
      <c r="A57" s="338">
        <v>48</v>
      </c>
      <c r="B57" s="242" t="s">
        <v>183</v>
      </c>
      <c r="C57" s="243" t="s">
        <v>184</v>
      </c>
      <c r="D57" s="362">
        <f t="shared" si="1"/>
        <v>6300</v>
      </c>
      <c r="E57" s="362">
        <v>0</v>
      </c>
      <c r="F57" s="362">
        <v>10</v>
      </c>
      <c r="G57" s="362">
        <v>6290</v>
      </c>
    </row>
    <row r="58" spans="1:7" x14ac:dyDescent="0.25">
      <c r="A58" s="338">
        <v>49</v>
      </c>
      <c r="B58" s="242" t="s">
        <v>185</v>
      </c>
      <c r="C58" s="243" t="s">
        <v>186</v>
      </c>
      <c r="D58" s="362">
        <f t="shared" si="1"/>
        <v>23154</v>
      </c>
      <c r="E58" s="362">
        <v>150</v>
      </c>
      <c r="F58" s="362">
        <v>85</v>
      </c>
      <c r="G58" s="362">
        <v>22919</v>
      </c>
    </row>
    <row r="59" spans="1:7" x14ac:dyDescent="0.25">
      <c r="A59" s="338">
        <v>50</v>
      </c>
      <c r="B59" s="242" t="s">
        <v>187</v>
      </c>
      <c r="C59" s="243" t="s">
        <v>188</v>
      </c>
      <c r="D59" s="362">
        <f t="shared" si="1"/>
        <v>6051</v>
      </c>
      <c r="E59" s="362">
        <v>0</v>
      </c>
      <c r="F59" s="362">
        <v>2148</v>
      </c>
      <c r="G59" s="362">
        <v>3903</v>
      </c>
    </row>
    <row r="60" spans="1:7" x14ac:dyDescent="0.25">
      <c r="A60" s="338">
        <v>51</v>
      </c>
      <c r="B60" s="242" t="s">
        <v>189</v>
      </c>
      <c r="C60" s="243" t="s">
        <v>190</v>
      </c>
      <c r="D60" s="362">
        <f t="shared" si="1"/>
        <v>0</v>
      </c>
      <c r="E60" s="362">
        <v>0</v>
      </c>
      <c r="F60" s="362">
        <v>0</v>
      </c>
      <c r="G60" s="362">
        <v>0</v>
      </c>
    </row>
    <row r="61" spans="1:7" x14ac:dyDescent="0.25">
      <c r="A61" s="338">
        <v>52</v>
      </c>
      <c r="B61" s="242" t="s">
        <v>191</v>
      </c>
      <c r="C61" s="243" t="s">
        <v>192</v>
      </c>
      <c r="D61" s="362">
        <f t="shared" si="1"/>
        <v>0</v>
      </c>
      <c r="E61" s="362">
        <v>0</v>
      </c>
      <c r="F61" s="362">
        <v>0</v>
      </c>
      <c r="G61" s="362">
        <v>0</v>
      </c>
    </row>
    <row r="62" spans="1:7" x14ac:dyDescent="0.25">
      <c r="A62" s="338">
        <v>53</v>
      </c>
      <c r="B62" s="242" t="s">
        <v>22</v>
      </c>
      <c r="C62" s="243" t="s">
        <v>23</v>
      </c>
      <c r="D62" s="362">
        <f t="shared" si="1"/>
        <v>0</v>
      </c>
      <c r="E62" s="362">
        <v>0</v>
      </c>
      <c r="F62" s="362">
        <v>0</v>
      </c>
      <c r="G62" s="362">
        <v>0</v>
      </c>
    </row>
    <row r="63" spans="1:7" x14ac:dyDescent="0.25">
      <c r="A63" s="338">
        <v>54</v>
      </c>
      <c r="B63" s="247" t="s">
        <v>24</v>
      </c>
      <c r="C63" s="243" t="s">
        <v>25</v>
      </c>
      <c r="D63" s="362">
        <f t="shared" si="1"/>
        <v>0</v>
      </c>
      <c r="E63" s="362">
        <v>0</v>
      </c>
      <c r="F63" s="362">
        <v>0</v>
      </c>
      <c r="G63" s="362">
        <v>0</v>
      </c>
    </row>
    <row r="64" spans="1:7" x14ac:dyDescent="0.25">
      <c r="A64" s="338">
        <v>55</v>
      </c>
      <c r="B64" s="245" t="s">
        <v>193</v>
      </c>
      <c r="C64" s="243" t="s">
        <v>194</v>
      </c>
      <c r="D64" s="362">
        <f t="shared" si="1"/>
        <v>800</v>
      </c>
      <c r="E64" s="362">
        <v>0</v>
      </c>
      <c r="F64" s="362">
        <v>800</v>
      </c>
      <c r="G64" s="362">
        <v>0</v>
      </c>
    </row>
    <row r="65" spans="1:7" x14ac:dyDescent="0.25">
      <c r="A65" s="338">
        <v>56</v>
      </c>
      <c r="B65" s="247" t="s">
        <v>26</v>
      </c>
      <c r="C65" s="243" t="s">
        <v>27</v>
      </c>
      <c r="D65" s="362">
        <f t="shared" si="1"/>
        <v>0</v>
      </c>
      <c r="E65" s="362">
        <v>0</v>
      </c>
      <c r="F65" s="362">
        <v>0</v>
      </c>
      <c r="G65" s="362">
        <v>0</v>
      </c>
    </row>
    <row r="66" spans="1:7" x14ac:dyDescent="0.25">
      <c r="A66" s="338">
        <v>57</v>
      </c>
      <c r="B66" s="242" t="s">
        <v>28</v>
      </c>
      <c r="C66" s="243" t="s">
        <v>195</v>
      </c>
      <c r="D66" s="362">
        <f t="shared" si="1"/>
        <v>0</v>
      </c>
      <c r="E66" s="362">
        <v>0</v>
      </c>
      <c r="F66" s="362">
        <v>0</v>
      </c>
      <c r="G66" s="362">
        <v>0</v>
      </c>
    </row>
    <row r="67" spans="1:7" ht="18.75" customHeight="1" x14ac:dyDescent="0.25">
      <c r="A67" s="338">
        <v>58</v>
      </c>
      <c r="B67" s="245" t="s">
        <v>196</v>
      </c>
      <c r="C67" s="243" t="s">
        <v>197</v>
      </c>
      <c r="D67" s="362">
        <f t="shared" si="1"/>
        <v>6000</v>
      </c>
      <c r="E67" s="362">
        <v>0</v>
      </c>
      <c r="F67" s="362">
        <v>6000</v>
      </c>
      <c r="G67" s="362">
        <v>0</v>
      </c>
    </row>
    <row r="68" spans="1:7" ht="17.25" customHeight="1" x14ac:dyDescent="0.25">
      <c r="A68" s="338">
        <v>59</v>
      </c>
      <c r="B68" s="245" t="s">
        <v>198</v>
      </c>
      <c r="C68" s="243" t="s">
        <v>199</v>
      </c>
      <c r="D68" s="362">
        <f t="shared" si="1"/>
        <v>18967</v>
      </c>
      <c r="E68" s="362">
        <v>0</v>
      </c>
      <c r="F68" s="362">
        <v>18967</v>
      </c>
      <c r="G68" s="362">
        <v>0</v>
      </c>
    </row>
    <row r="69" spans="1:7" x14ac:dyDescent="0.25">
      <c r="A69" s="338">
        <v>60</v>
      </c>
      <c r="B69" s="247" t="s">
        <v>62</v>
      </c>
      <c r="C69" s="243" t="s">
        <v>200</v>
      </c>
      <c r="D69" s="362">
        <f t="shared" si="1"/>
        <v>0</v>
      </c>
      <c r="E69" s="362">
        <v>0</v>
      </c>
      <c r="F69" s="362">
        <v>0</v>
      </c>
      <c r="G69" s="362">
        <v>0</v>
      </c>
    </row>
    <row r="70" spans="1:7" x14ac:dyDescent="0.25">
      <c r="A70" s="338">
        <v>61</v>
      </c>
      <c r="B70" s="247" t="s">
        <v>64</v>
      </c>
      <c r="C70" s="243" t="s">
        <v>201</v>
      </c>
      <c r="D70" s="362">
        <f t="shared" si="1"/>
        <v>0</v>
      </c>
      <c r="E70" s="362">
        <v>0</v>
      </c>
      <c r="F70" s="362">
        <v>0</v>
      </c>
      <c r="G70" s="362">
        <v>0</v>
      </c>
    </row>
    <row r="71" spans="1:7" x14ac:dyDescent="0.25">
      <c r="A71" s="338">
        <v>62</v>
      </c>
      <c r="B71" s="247" t="s">
        <v>66</v>
      </c>
      <c r="C71" s="243" t="s">
        <v>202</v>
      </c>
      <c r="D71" s="362">
        <f t="shared" si="1"/>
        <v>0</v>
      </c>
      <c r="E71" s="362">
        <v>0</v>
      </c>
      <c r="F71" s="362">
        <v>0</v>
      </c>
      <c r="G71" s="362">
        <v>0</v>
      </c>
    </row>
    <row r="72" spans="1:7" x14ac:dyDescent="0.25">
      <c r="A72" s="338">
        <v>63</v>
      </c>
      <c r="B72" s="247" t="s">
        <v>203</v>
      </c>
      <c r="C72" s="243" t="s">
        <v>204</v>
      </c>
      <c r="D72" s="362">
        <f t="shared" si="1"/>
        <v>200</v>
      </c>
      <c r="E72" s="362">
        <v>0</v>
      </c>
      <c r="F72" s="362">
        <v>200</v>
      </c>
      <c r="G72" s="362">
        <v>0</v>
      </c>
    </row>
    <row r="73" spans="1:7" x14ac:dyDescent="0.25">
      <c r="A73" s="338">
        <v>64</v>
      </c>
      <c r="B73" s="245" t="s">
        <v>205</v>
      </c>
      <c r="C73" s="243" t="s">
        <v>206</v>
      </c>
      <c r="D73" s="362">
        <f t="shared" ref="D73:D133" si="2">E73+F73+G73</f>
        <v>40</v>
      </c>
      <c r="E73" s="362">
        <v>0</v>
      </c>
      <c r="F73" s="362">
        <v>40</v>
      </c>
      <c r="G73" s="362">
        <v>0</v>
      </c>
    </row>
    <row r="74" spans="1:7" x14ac:dyDescent="0.25">
      <c r="A74" s="338">
        <v>65</v>
      </c>
      <c r="B74" s="247" t="s">
        <v>207</v>
      </c>
      <c r="C74" s="243" t="s">
        <v>208</v>
      </c>
      <c r="D74" s="362">
        <f t="shared" si="2"/>
        <v>50</v>
      </c>
      <c r="E74" s="362">
        <v>0</v>
      </c>
      <c r="F74" s="362">
        <v>50</v>
      </c>
      <c r="G74" s="362">
        <v>0</v>
      </c>
    </row>
    <row r="75" spans="1:7" x14ac:dyDescent="0.25">
      <c r="A75" s="338">
        <v>66</v>
      </c>
      <c r="B75" s="247" t="s">
        <v>209</v>
      </c>
      <c r="C75" s="243" t="s">
        <v>210</v>
      </c>
      <c r="D75" s="362">
        <f t="shared" si="2"/>
        <v>0</v>
      </c>
      <c r="E75" s="362">
        <v>0</v>
      </c>
      <c r="F75" s="362">
        <v>0</v>
      </c>
      <c r="G75" s="362">
        <v>0</v>
      </c>
    </row>
    <row r="76" spans="1:7" x14ac:dyDescent="0.25">
      <c r="A76" s="338">
        <v>67</v>
      </c>
      <c r="B76" s="245" t="s">
        <v>211</v>
      </c>
      <c r="C76" s="243" t="s">
        <v>212</v>
      </c>
      <c r="D76" s="362">
        <f t="shared" si="2"/>
        <v>4000</v>
      </c>
      <c r="E76" s="362">
        <v>0</v>
      </c>
      <c r="F76" s="362">
        <v>4000</v>
      </c>
      <c r="G76" s="362">
        <v>0</v>
      </c>
    </row>
    <row r="77" spans="1:7" x14ac:dyDescent="0.25">
      <c r="A77" s="338">
        <v>68</v>
      </c>
      <c r="B77" s="245" t="s">
        <v>213</v>
      </c>
      <c r="C77" s="243" t="s">
        <v>214</v>
      </c>
      <c r="D77" s="362">
        <f t="shared" si="2"/>
        <v>160</v>
      </c>
      <c r="E77" s="362">
        <v>0</v>
      </c>
      <c r="F77" s="362">
        <v>160</v>
      </c>
      <c r="G77" s="362">
        <v>0</v>
      </c>
    </row>
    <row r="78" spans="1:7" x14ac:dyDescent="0.25">
      <c r="A78" s="338">
        <v>69</v>
      </c>
      <c r="B78" s="245" t="s">
        <v>215</v>
      </c>
      <c r="C78" s="243" t="s">
        <v>216</v>
      </c>
      <c r="D78" s="362">
        <f t="shared" si="2"/>
        <v>124</v>
      </c>
      <c r="E78" s="362">
        <v>0</v>
      </c>
      <c r="F78" s="362">
        <v>124</v>
      </c>
      <c r="G78" s="362">
        <v>0</v>
      </c>
    </row>
    <row r="79" spans="1:7" x14ac:dyDescent="0.25">
      <c r="A79" s="338">
        <v>70</v>
      </c>
      <c r="B79" s="242" t="s">
        <v>217</v>
      </c>
      <c r="C79" s="243" t="s">
        <v>218</v>
      </c>
      <c r="D79" s="362">
        <f t="shared" si="2"/>
        <v>6000</v>
      </c>
      <c r="E79" s="362">
        <v>0</v>
      </c>
      <c r="F79" s="362">
        <v>2000</v>
      </c>
      <c r="G79" s="362">
        <v>4000</v>
      </c>
    </row>
    <row r="80" spans="1:7" x14ac:dyDescent="0.25">
      <c r="A80" s="338">
        <v>71</v>
      </c>
      <c r="B80" s="245" t="s">
        <v>50</v>
      </c>
      <c r="C80" s="243" t="s">
        <v>219</v>
      </c>
      <c r="D80" s="362">
        <f t="shared" si="2"/>
        <v>4000</v>
      </c>
      <c r="E80" s="362">
        <v>0</v>
      </c>
      <c r="F80" s="362">
        <v>0</v>
      </c>
      <c r="G80" s="362">
        <v>4000</v>
      </c>
    </row>
    <row r="81" spans="1:7" x14ac:dyDescent="0.25">
      <c r="A81" s="338">
        <v>72</v>
      </c>
      <c r="B81" s="242" t="s">
        <v>52</v>
      </c>
      <c r="C81" s="243" t="s">
        <v>220</v>
      </c>
      <c r="D81" s="362">
        <f t="shared" si="2"/>
        <v>6000</v>
      </c>
      <c r="E81" s="362">
        <v>0</v>
      </c>
      <c r="F81" s="362">
        <v>0</v>
      </c>
      <c r="G81" s="362">
        <v>6000</v>
      </c>
    </row>
    <row r="82" spans="1:7" x14ac:dyDescent="0.25">
      <c r="A82" s="338">
        <v>73</v>
      </c>
      <c r="B82" s="245" t="s">
        <v>44</v>
      </c>
      <c r="C82" s="243" t="s">
        <v>221</v>
      </c>
      <c r="D82" s="362">
        <f t="shared" si="2"/>
        <v>1000</v>
      </c>
      <c r="E82" s="362">
        <v>0</v>
      </c>
      <c r="F82" s="362">
        <v>1000</v>
      </c>
      <c r="G82" s="362">
        <v>0</v>
      </c>
    </row>
    <row r="83" spans="1:7" x14ac:dyDescent="0.25">
      <c r="A83" s="338">
        <v>74</v>
      </c>
      <c r="B83" s="245" t="s">
        <v>54</v>
      </c>
      <c r="C83" s="243" t="s">
        <v>222</v>
      </c>
      <c r="D83" s="362">
        <f t="shared" si="2"/>
        <v>2000</v>
      </c>
      <c r="E83" s="362">
        <v>0</v>
      </c>
      <c r="F83" s="362">
        <v>0</v>
      </c>
      <c r="G83" s="362">
        <v>2000</v>
      </c>
    </row>
    <row r="84" spans="1:7" x14ac:dyDescent="0.25">
      <c r="A84" s="338">
        <v>75</v>
      </c>
      <c r="B84" s="245" t="s">
        <v>36</v>
      </c>
      <c r="C84" s="243" t="s">
        <v>37</v>
      </c>
      <c r="D84" s="362">
        <f t="shared" si="2"/>
        <v>0</v>
      </c>
      <c r="E84" s="362">
        <v>0</v>
      </c>
      <c r="F84" s="362">
        <v>0</v>
      </c>
      <c r="G84" s="362">
        <v>0</v>
      </c>
    </row>
    <row r="85" spans="1:7" x14ac:dyDescent="0.25">
      <c r="A85" s="338">
        <v>76</v>
      </c>
      <c r="B85" s="245" t="s">
        <v>48</v>
      </c>
      <c r="C85" s="243" t="s">
        <v>223</v>
      </c>
      <c r="D85" s="362">
        <f t="shared" si="2"/>
        <v>1500</v>
      </c>
      <c r="E85" s="362">
        <v>0</v>
      </c>
      <c r="F85" s="362">
        <v>0</v>
      </c>
      <c r="G85" s="362">
        <v>1500</v>
      </c>
    </row>
    <row r="86" spans="1:7" x14ac:dyDescent="0.25">
      <c r="A86" s="338">
        <v>77</v>
      </c>
      <c r="B86" s="245" t="s">
        <v>224</v>
      </c>
      <c r="C86" s="243" t="s">
        <v>225</v>
      </c>
      <c r="D86" s="362">
        <f t="shared" si="2"/>
        <v>0</v>
      </c>
      <c r="E86" s="362">
        <v>0</v>
      </c>
      <c r="F86" s="362">
        <v>0</v>
      </c>
      <c r="G86" s="362">
        <v>0</v>
      </c>
    </row>
    <row r="87" spans="1:7" x14ac:dyDescent="0.25">
      <c r="A87" s="338">
        <v>78</v>
      </c>
      <c r="B87" s="247" t="s">
        <v>226</v>
      </c>
      <c r="C87" s="243" t="s">
        <v>227</v>
      </c>
      <c r="D87" s="362">
        <f t="shared" si="2"/>
        <v>0</v>
      </c>
      <c r="E87" s="362">
        <v>0</v>
      </c>
      <c r="F87" s="362">
        <v>0</v>
      </c>
      <c r="G87" s="362">
        <v>0</v>
      </c>
    </row>
    <row r="88" spans="1:7" ht="16.5" customHeight="1" x14ac:dyDescent="0.25">
      <c r="A88" s="1024">
        <v>79</v>
      </c>
      <c r="B88" s="1027" t="s">
        <v>228</v>
      </c>
      <c r="C88" s="343" t="s">
        <v>229</v>
      </c>
      <c r="D88" s="362">
        <f t="shared" si="2"/>
        <v>0</v>
      </c>
      <c r="E88" s="362">
        <v>0</v>
      </c>
      <c r="F88" s="362">
        <v>0</v>
      </c>
      <c r="G88" s="362">
        <v>0</v>
      </c>
    </row>
    <row r="89" spans="1:7" ht="28.5" customHeight="1" x14ac:dyDescent="0.25">
      <c r="A89" s="1025"/>
      <c r="B89" s="1028"/>
      <c r="C89" s="243" t="s">
        <v>230</v>
      </c>
      <c r="D89" s="362">
        <f t="shared" si="2"/>
        <v>0</v>
      </c>
      <c r="E89" s="362">
        <v>0</v>
      </c>
      <c r="F89" s="362">
        <v>0</v>
      </c>
      <c r="G89" s="362">
        <v>0</v>
      </c>
    </row>
    <row r="90" spans="1:7" x14ac:dyDescent="0.25">
      <c r="A90" s="1025"/>
      <c r="B90" s="1028"/>
      <c r="C90" s="243" t="s">
        <v>231</v>
      </c>
      <c r="D90" s="362">
        <f t="shared" si="2"/>
        <v>0</v>
      </c>
      <c r="E90" s="362">
        <v>0</v>
      </c>
      <c r="F90" s="362">
        <v>0</v>
      </c>
      <c r="G90" s="362">
        <v>0</v>
      </c>
    </row>
    <row r="91" spans="1:7" ht="24" x14ac:dyDescent="0.25">
      <c r="A91" s="1026"/>
      <c r="B91" s="1029"/>
      <c r="C91" s="344" t="s">
        <v>232</v>
      </c>
      <c r="D91" s="362">
        <f t="shared" si="2"/>
        <v>0</v>
      </c>
      <c r="E91" s="362">
        <v>0</v>
      </c>
      <c r="F91" s="362">
        <v>0</v>
      </c>
      <c r="G91" s="362">
        <v>0</v>
      </c>
    </row>
    <row r="92" spans="1:7" x14ac:dyDescent="0.25">
      <c r="A92" s="338">
        <v>80</v>
      </c>
      <c r="B92" s="247" t="s">
        <v>233</v>
      </c>
      <c r="C92" s="243" t="s">
        <v>234</v>
      </c>
      <c r="D92" s="362">
        <f t="shared" si="2"/>
        <v>0</v>
      </c>
      <c r="E92" s="362">
        <v>0</v>
      </c>
      <c r="F92" s="362">
        <v>0</v>
      </c>
      <c r="G92" s="362">
        <v>0</v>
      </c>
    </row>
    <row r="93" spans="1:7" x14ac:dyDescent="0.25">
      <c r="A93" s="338">
        <v>81</v>
      </c>
      <c r="B93" s="247" t="s">
        <v>235</v>
      </c>
      <c r="C93" s="243" t="s">
        <v>236</v>
      </c>
      <c r="D93" s="362">
        <f t="shared" si="2"/>
        <v>0</v>
      </c>
      <c r="E93" s="362">
        <v>0</v>
      </c>
      <c r="F93" s="362">
        <v>0</v>
      </c>
      <c r="G93" s="362">
        <v>0</v>
      </c>
    </row>
    <row r="94" spans="1:7" x14ac:dyDescent="0.25">
      <c r="A94" s="338">
        <v>82</v>
      </c>
      <c r="B94" s="242" t="s">
        <v>74</v>
      </c>
      <c r="C94" s="243" t="s">
        <v>237</v>
      </c>
      <c r="D94" s="362">
        <f t="shared" si="2"/>
        <v>2200</v>
      </c>
      <c r="E94" s="362">
        <v>0</v>
      </c>
      <c r="F94" s="362">
        <v>17</v>
      </c>
      <c r="G94" s="362">
        <v>2183</v>
      </c>
    </row>
    <row r="95" spans="1:7" x14ac:dyDescent="0.25">
      <c r="A95" s="338">
        <v>83</v>
      </c>
      <c r="B95" s="247" t="s">
        <v>38</v>
      </c>
      <c r="C95" s="243" t="s">
        <v>39</v>
      </c>
      <c r="D95" s="362">
        <f t="shared" si="2"/>
        <v>200</v>
      </c>
      <c r="E95" s="362">
        <v>200</v>
      </c>
      <c r="F95" s="362">
        <v>0</v>
      </c>
      <c r="G95" s="362">
        <v>0</v>
      </c>
    </row>
    <row r="96" spans="1:7" x14ac:dyDescent="0.25">
      <c r="A96" s="338">
        <v>84</v>
      </c>
      <c r="B96" s="242" t="s">
        <v>40</v>
      </c>
      <c r="C96" s="243" t="s">
        <v>41</v>
      </c>
      <c r="D96" s="362">
        <f t="shared" si="2"/>
        <v>3140</v>
      </c>
      <c r="E96" s="362">
        <v>0</v>
      </c>
      <c r="F96" s="362">
        <v>124</v>
      </c>
      <c r="G96" s="362">
        <v>3016</v>
      </c>
    </row>
    <row r="97" spans="1:7" x14ac:dyDescent="0.25">
      <c r="A97" s="338">
        <v>85</v>
      </c>
      <c r="B97" s="242" t="s">
        <v>238</v>
      </c>
      <c r="C97" s="243" t="s">
        <v>239</v>
      </c>
      <c r="D97" s="362">
        <f t="shared" si="2"/>
        <v>8000</v>
      </c>
      <c r="E97" s="362">
        <v>0</v>
      </c>
      <c r="F97" s="362">
        <v>2079</v>
      </c>
      <c r="G97" s="362">
        <v>5921</v>
      </c>
    </row>
    <row r="98" spans="1:7" x14ac:dyDescent="0.25">
      <c r="A98" s="338">
        <v>86</v>
      </c>
      <c r="B98" s="247" t="s">
        <v>240</v>
      </c>
      <c r="C98" s="243" t="s">
        <v>241</v>
      </c>
      <c r="D98" s="362">
        <f t="shared" si="2"/>
        <v>6650</v>
      </c>
      <c r="E98" s="362">
        <v>0</v>
      </c>
      <c r="F98" s="362">
        <v>0</v>
      </c>
      <c r="G98" s="362">
        <v>6650</v>
      </c>
    </row>
    <row r="99" spans="1:7" x14ac:dyDescent="0.25">
      <c r="A99" s="338">
        <v>87</v>
      </c>
      <c r="B99" s="247" t="s">
        <v>88</v>
      </c>
      <c r="C99" s="243" t="s">
        <v>89</v>
      </c>
      <c r="D99" s="362">
        <f t="shared" si="2"/>
        <v>300</v>
      </c>
      <c r="E99" s="362">
        <v>300</v>
      </c>
      <c r="F99" s="362">
        <v>0</v>
      </c>
      <c r="G99" s="362">
        <v>0</v>
      </c>
    </row>
    <row r="100" spans="1:7" x14ac:dyDescent="0.25">
      <c r="A100" s="338">
        <v>88</v>
      </c>
      <c r="B100" s="245" t="s">
        <v>242</v>
      </c>
      <c r="C100" s="243" t="s">
        <v>243</v>
      </c>
      <c r="D100" s="362">
        <f t="shared" si="2"/>
        <v>2600</v>
      </c>
      <c r="E100" s="362">
        <v>0</v>
      </c>
      <c r="F100" s="362">
        <v>2300</v>
      </c>
      <c r="G100" s="362">
        <v>300</v>
      </c>
    </row>
    <row r="101" spans="1:7" x14ac:dyDescent="0.25">
      <c r="A101" s="338">
        <v>89</v>
      </c>
      <c r="B101" s="245" t="s">
        <v>244</v>
      </c>
      <c r="C101" s="243" t="s">
        <v>245</v>
      </c>
      <c r="D101" s="362">
        <f t="shared" si="2"/>
        <v>6820</v>
      </c>
      <c r="E101" s="362">
        <v>193</v>
      </c>
      <c r="F101" s="362">
        <v>227</v>
      </c>
      <c r="G101" s="362">
        <v>6400</v>
      </c>
    </row>
    <row r="102" spans="1:7" x14ac:dyDescent="0.25">
      <c r="A102" s="338">
        <v>90</v>
      </c>
      <c r="B102" s="242" t="s">
        <v>246</v>
      </c>
      <c r="C102" s="243" t="s">
        <v>247</v>
      </c>
      <c r="D102" s="362">
        <f t="shared" si="2"/>
        <v>3200</v>
      </c>
      <c r="E102" s="362">
        <v>0</v>
      </c>
      <c r="F102" s="362">
        <v>3100</v>
      </c>
      <c r="G102" s="362">
        <v>100</v>
      </c>
    </row>
    <row r="103" spans="1:7" x14ac:dyDescent="0.25">
      <c r="A103" s="338">
        <v>91</v>
      </c>
      <c r="B103" s="245" t="s">
        <v>248</v>
      </c>
      <c r="C103" s="243" t="s">
        <v>249</v>
      </c>
      <c r="D103" s="362">
        <f t="shared" si="2"/>
        <v>6500</v>
      </c>
      <c r="E103" s="362">
        <v>505</v>
      </c>
      <c r="F103" s="362">
        <v>0</v>
      </c>
      <c r="G103" s="362">
        <v>5995</v>
      </c>
    </row>
    <row r="104" spans="1:7" x14ac:dyDescent="0.25">
      <c r="A104" s="338">
        <v>92</v>
      </c>
      <c r="B104" s="245" t="s">
        <v>250</v>
      </c>
      <c r="C104" s="243" t="s">
        <v>251</v>
      </c>
      <c r="D104" s="362">
        <f t="shared" si="2"/>
        <v>8300</v>
      </c>
      <c r="E104" s="362">
        <v>0</v>
      </c>
      <c r="F104" s="362">
        <v>0</v>
      </c>
      <c r="G104" s="362">
        <v>8300</v>
      </c>
    </row>
    <row r="105" spans="1:7" x14ac:dyDescent="0.25">
      <c r="A105" s="338">
        <v>93</v>
      </c>
      <c r="B105" s="247" t="s">
        <v>32</v>
      </c>
      <c r="C105" s="243" t="s">
        <v>33</v>
      </c>
      <c r="D105" s="362">
        <f t="shared" si="2"/>
        <v>11417</v>
      </c>
      <c r="E105" s="362">
        <v>0</v>
      </c>
      <c r="F105" s="362">
        <v>2951</v>
      </c>
      <c r="G105" s="362">
        <v>8466</v>
      </c>
    </row>
    <row r="106" spans="1:7" x14ac:dyDescent="0.25">
      <c r="A106" s="338">
        <v>94</v>
      </c>
      <c r="B106" s="242" t="s">
        <v>252</v>
      </c>
      <c r="C106" s="243" t="s">
        <v>253</v>
      </c>
      <c r="D106" s="362">
        <f t="shared" si="2"/>
        <v>3558</v>
      </c>
      <c r="E106" s="362">
        <v>350</v>
      </c>
      <c r="F106" s="362">
        <v>1000</v>
      </c>
      <c r="G106" s="362">
        <v>2208</v>
      </c>
    </row>
    <row r="107" spans="1:7" x14ac:dyDescent="0.25">
      <c r="A107" s="338">
        <v>95</v>
      </c>
      <c r="B107" s="242" t="s">
        <v>254</v>
      </c>
      <c r="C107" s="243" t="s">
        <v>255</v>
      </c>
      <c r="D107" s="362">
        <f t="shared" si="2"/>
        <v>7146</v>
      </c>
      <c r="E107" s="362">
        <v>0</v>
      </c>
      <c r="F107" s="362">
        <v>3000</v>
      </c>
      <c r="G107" s="362">
        <v>4146</v>
      </c>
    </row>
    <row r="108" spans="1:7" x14ac:dyDescent="0.25">
      <c r="A108" s="338">
        <v>96</v>
      </c>
      <c r="B108" s="245" t="s">
        <v>256</v>
      </c>
      <c r="C108" s="243" t="s">
        <v>257</v>
      </c>
      <c r="D108" s="362">
        <f t="shared" si="2"/>
        <v>8571</v>
      </c>
      <c r="E108" s="362">
        <v>1000</v>
      </c>
      <c r="F108" s="362">
        <v>2000</v>
      </c>
      <c r="G108" s="362">
        <v>5571</v>
      </c>
    </row>
    <row r="109" spans="1:7" x14ac:dyDescent="0.25">
      <c r="A109" s="338">
        <v>97</v>
      </c>
      <c r="B109" s="247" t="s">
        <v>76</v>
      </c>
      <c r="C109" s="243" t="s">
        <v>77</v>
      </c>
      <c r="D109" s="362">
        <f t="shared" si="2"/>
        <v>9528</v>
      </c>
      <c r="E109" s="362">
        <v>0</v>
      </c>
      <c r="F109" s="362">
        <v>3800</v>
      </c>
      <c r="G109" s="362">
        <v>5728</v>
      </c>
    </row>
    <row r="110" spans="1:7" x14ac:dyDescent="0.25">
      <c r="A110" s="338">
        <v>98</v>
      </c>
      <c r="B110" s="245" t="s">
        <v>258</v>
      </c>
      <c r="C110" s="243" t="s">
        <v>259</v>
      </c>
      <c r="D110" s="362">
        <f t="shared" si="2"/>
        <v>0</v>
      </c>
      <c r="E110" s="362">
        <v>0</v>
      </c>
      <c r="F110" s="362">
        <v>0</v>
      </c>
      <c r="G110" s="362">
        <v>0</v>
      </c>
    </row>
    <row r="111" spans="1:7" x14ac:dyDescent="0.25">
      <c r="A111" s="338">
        <v>99</v>
      </c>
      <c r="B111" s="245" t="s">
        <v>260</v>
      </c>
      <c r="C111" s="243" t="s">
        <v>261</v>
      </c>
      <c r="D111" s="362">
        <f t="shared" si="2"/>
        <v>0</v>
      </c>
      <c r="E111" s="362">
        <v>0</v>
      </c>
      <c r="F111" s="362">
        <v>0</v>
      </c>
      <c r="G111" s="362">
        <v>0</v>
      </c>
    </row>
    <row r="112" spans="1:7" x14ac:dyDescent="0.25">
      <c r="A112" s="338">
        <v>100</v>
      </c>
      <c r="B112" s="242" t="s">
        <v>264</v>
      </c>
      <c r="C112" s="243" t="s">
        <v>265</v>
      </c>
      <c r="D112" s="362">
        <f t="shared" si="2"/>
        <v>0</v>
      </c>
      <c r="E112" s="362">
        <v>0</v>
      </c>
      <c r="F112" s="362">
        <v>0</v>
      </c>
      <c r="G112" s="362">
        <v>0</v>
      </c>
    </row>
    <row r="113" spans="1:7" x14ac:dyDescent="0.25">
      <c r="A113" s="338">
        <v>101</v>
      </c>
      <c r="B113" s="242" t="s">
        <v>266</v>
      </c>
      <c r="C113" s="243" t="s">
        <v>267</v>
      </c>
      <c r="D113" s="362">
        <f t="shared" si="2"/>
        <v>0</v>
      </c>
      <c r="E113" s="362">
        <v>0</v>
      </c>
      <c r="F113" s="362">
        <v>0</v>
      </c>
      <c r="G113" s="362">
        <v>0</v>
      </c>
    </row>
    <row r="114" spans="1:7" x14ac:dyDescent="0.25">
      <c r="A114" s="338">
        <v>102</v>
      </c>
      <c r="B114" s="242" t="s">
        <v>268</v>
      </c>
      <c r="C114" s="243" t="s">
        <v>269</v>
      </c>
      <c r="D114" s="362">
        <f t="shared" si="2"/>
        <v>0</v>
      </c>
      <c r="E114" s="362">
        <v>0</v>
      </c>
      <c r="F114" s="362">
        <v>0</v>
      </c>
      <c r="G114" s="362">
        <v>0</v>
      </c>
    </row>
    <row r="115" spans="1:7" x14ac:dyDescent="0.25">
      <c r="A115" s="338">
        <v>103</v>
      </c>
      <c r="B115" s="242" t="s">
        <v>270</v>
      </c>
      <c r="C115" s="243" t="s">
        <v>271</v>
      </c>
      <c r="D115" s="362">
        <f t="shared" si="2"/>
        <v>0</v>
      </c>
      <c r="E115" s="362">
        <v>0</v>
      </c>
      <c r="F115" s="362">
        <v>0</v>
      </c>
      <c r="G115" s="362">
        <v>0</v>
      </c>
    </row>
    <row r="116" spans="1:7" x14ac:dyDescent="0.25">
      <c r="A116" s="338">
        <v>104</v>
      </c>
      <c r="B116" s="242" t="s">
        <v>272</v>
      </c>
      <c r="C116" s="243" t="s">
        <v>273</v>
      </c>
      <c r="D116" s="362">
        <f t="shared" si="2"/>
        <v>0</v>
      </c>
      <c r="E116" s="362">
        <v>0</v>
      </c>
      <c r="F116" s="362">
        <v>0</v>
      </c>
      <c r="G116" s="362">
        <v>0</v>
      </c>
    </row>
    <row r="117" spans="1:7" x14ac:dyDescent="0.25">
      <c r="A117" s="338">
        <v>105</v>
      </c>
      <c r="B117" s="345" t="s">
        <v>274</v>
      </c>
      <c r="C117" s="342" t="s">
        <v>275</v>
      </c>
      <c r="D117" s="362">
        <f t="shared" si="2"/>
        <v>0</v>
      </c>
      <c r="E117" s="362">
        <v>0</v>
      </c>
      <c r="F117" s="362">
        <v>0</v>
      </c>
      <c r="G117" s="362">
        <v>0</v>
      </c>
    </row>
    <row r="118" spans="1:7" x14ac:dyDescent="0.25">
      <c r="A118" s="338">
        <v>106</v>
      </c>
      <c r="B118" s="247" t="s">
        <v>276</v>
      </c>
      <c r="C118" s="243" t="s">
        <v>277</v>
      </c>
      <c r="D118" s="362">
        <f t="shared" si="2"/>
        <v>0</v>
      </c>
      <c r="E118" s="362">
        <v>0</v>
      </c>
      <c r="F118" s="362">
        <v>0</v>
      </c>
      <c r="G118" s="362">
        <v>0</v>
      </c>
    </row>
    <row r="119" spans="1:7" x14ac:dyDescent="0.25">
      <c r="A119" s="338">
        <v>107</v>
      </c>
      <c r="B119" s="242" t="s">
        <v>278</v>
      </c>
      <c r="C119" s="243" t="s">
        <v>279</v>
      </c>
      <c r="D119" s="362">
        <f t="shared" si="2"/>
        <v>0</v>
      </c>
      <c r="E119" s="362">
        <v>0</v>
      </c>
      <c r="F119" s="362">
        <v>0</v>
      </c>
      <c r="G119" s="362">
        <v>0</v>
      </c>
    </row>
    <row r="120" spans="1:7" x14ac:dyDescent="0.25">
      <c r="A120" s="338">
        <v>108</v>
      </c>
      <c r="B120" s="245" t="s">
        <v>280</v>
      </c>
      <c r="C120" s="346" t="s">
        <v>281</v>
      </c>
      <c r="D120" s="362">
        <f t="shared" si="2"/>
        <v>0</v>
      </c>
      <c r="E120" s="362">
        <v>0</v>
      </c>
      <c r="F120" s="362">
        <v>0</v>
      </c>
      <c r="G120" s="362">
        <v>0</v>
      </c>
    </row>
    <row r="121" spans="1:7" x14ac:dyDescent="0.25">
      <c r="A121" s="338">
        <v>109</v>
      </c>
      <c r="B121" s="242" t="s">
        <v>282</v>
      </c>
      <c r="C121" s="243" t="s">
        <v>283</v>
      </c>
      <c r="D121" s="362">
        <f t="shared" si="2"/>
        <v>0</v>
      </c>
      <c r="E121" s="362">
        <v>0</v>
      </c>
      <c r="F121" s="362">
        <v>0</v>
      </c>
      <c r="G121" s="362">
        <v>0</v>
      </c>
    </row>
    <row r="122" spans="1:7" x14ac:dyDescent="0.25">
      <c r="A122" s="338">
        <v>110</v>
      </c>
      <c r="B122" s="247" t="s">
        <v>284</v>
      </c>
      <c r="C122" s="243" t="s">
        <v>285</v>
      </c>
      <c r="D122" s="362">
        <f t="shared" si="2"/>
        <v>0</v>
      </c>
      <c r="E122" s="362">
        <v>0</v>
      </c>
      <c r="F122" s="362">
        <v>0</v>
      </c>
      <c r="G122" s="362">
        <v>0</v>
      </c>
    </row>
    <row r="123" spans="1:7" x14ac:dyDescent="0.25">
      <c r="A123" s="338">
        <v>111</v>
      </c>
      <c r="B123" s="247" t="s">
        <v>286</v>
      </c>
      <c r="C123" s="243" t="s">
        <v>287</v>
      </c>
      <c r="D123" s="362">
        <f t="shared" si="2"/>
        <v>0</v>
      </c>
      <c r="E123" s="362">
        <v>0</v>
      </c>
      <c r="F123" s="362">
        <v>0</v>
      </c>
      <c r="G123" s="362">
        <v>0</v>
      </c>
    </row>
    <row r="124" spans="1:7" x14ac:dyDescent="0.25">
      <c r="A124" s="338">
        <v>112</v>
      </c>
      <c r="B124" s="247" t="s">
        <v>288</v>
      </c>
      <c r="C124" s="243" t="s">
        <v>289</v>
      </c>
      <c r="D124" s="362">
        <f t="shared" si="2"/>
        <v>0</v>
      </c>
      <c r="E124" s="362">
        <v>0</v>
      </c>
      <c r="F124" s="362">
        <v>0</v>
      </c>
      <c r="G124" s="362">
        <v>0</v>
      </c>
    </row>
    <row r="125" spans="1:7" x14ac:dyDescent="0.25">
      <c r="A125" s="338">
        <v>113</v>
      </c>
      <c r="B125" s="247" t="s">
        <v>290</v>
      </c>
      <c r="C125" s="243" t="s">
        <v>291</v>
      </c>
      <c r="D125" s="362">
        <f t="shared" si="2"/>
        <v>0</v>
      </c>
      <c r="E125" s="362">
        <v>0</v>
      </c>
      <c r="F125" s="362">
        <v>0</v>
      </c>
      <c r="G125" s="362">
        <v>0</v>
      </c>
    </row>
    <row r="126" spans="1:7" x14ac:dyDescent="0.25">
      <c r="A126" s="338">
        <v>114</v>
      </c>
      <c r="B126" s="242" t="s">
        <v>292</v>
      </c>
      <c r="C126" s="243" t="s">
        <v>293</v>
      </c>
      <c r="D126" s="362">
        <f t="shared" si="2"/>
        <v>0</v>
      </c>
      <c r="E126" s="362">
        <v>0</v>
      </c>
      <c r="F126" s="362">
        <v>0</v>
      </c>
      <c r="G126" s="362">
        <v>0</v>
      </c>
    </row>
    <row r="127" spans="1:7" x14ac:dyDescent="0.25">
      <c r="A127" s="338">
        <v>115</v>
      </c>
      <c r="B127" s="242" t="s">
        <v>294</v>
      </c>
      <c r="C127" s="340" t="s">
        <v>295</v>
      </c>
      <c r="D127" s="362">
        <f t="shared" si="2"/>
        <v>0</v>
      </c>
      <c r="E127" s="362">
        <v>0</v>
      </c>
      <c r="F127" s="362">
        <v>0</v>
      </c>
      <c r="G127" s="362">
        <v>0</v>
      </c>
    </row>
    <row r="128" spans="1:7" x14ac:dyDescent="0.25">
      <c r="A128" s="338">
        <v>116</v>
      </c>
      <c r="B128" s="242" t="s">
        <v>296</v>
      </c>
      <c r="C128" s="243" t="s">
        <v>297</v>
      </c>
      <c r="D128" s="362">
        <f t="shared" si="2"/>
        <v>0</v>
      </c>
      <c r="E128" s="362">
        <v>0</v>
      </c>
      <c r="F128" s="362">
        <v>0</v>
      </c>
      <c r="G128" s="362">
        <v>0</v>
      </c>
    </row>
    <row r="129" spans="1:7" x14ac:dyDescent="0.25">
      <c r="A129" s="338">
        <v>117</v>
      </c>
      <c r="B129" s="242" t="s">
        <v>70</v>
      </c>
      <c r="C129" s="243" t="s">
        <v>298</v>
      </c>
      <c r="D129" s="362">
        <f t="shared" si="2"/>
        <v>0</v>
      </c>
      <c r="E129" s="362">
        <v>0</v>
      </c>
      <c r="F129" s="362">
        <v>0</v>
      </c>
      <c r="G129" s="362">
        <v>0</v>
      </c>
    </row>
    <row r="130" spans="1:7" x14ac:dyDescent="0.25">
      <c r="A130" s="338">
        <v>118</v>
      </c>
      <c r="B130" s="242" t="s">
        <v>72</v>
      </c>
      <c r="C130" s="243" t="s">
        <v>73</v>
      </c>
      <c r="D130" s="362">
        <f t="shared" si="2"/>
        <v>0</v>
      </c>
      <c r="E130" s="362">
        <v>0</v>
      </c>
      <c r="F130" s="362">
        <v>0</v>
      </c>
      <c r="G130" s="362">
        <v>0</v>
      </c>
    </row>
    <row r="131" spans="1:7" x14ac:dyDescent="0.25">
      <c r="A131" s="338">
        <v>119</v>
      </c>
      <c r="B131" s="245" t="s">
        <v>34</v>
      </c>
      <c r="C131" s="243" t="s">
        <v>35</v>
      </c>
      <c r="D131" s="362">
        <f t="shared" si="2"/>
        <v>0</v>
      </c>
      <c r="E131" s="362">
        <v>0</v>
      </c>
      <c r="F131" s="362">
        <v>0</v>
      </c>
      <c r="G131" s="362">
        <v>0</v>
      </c>
    </row>
    <row r="132" spans="1:7" x14ac:dyDescent="0.25">
      <c r="A132" s="338">
        <v>120</v>
      </c>
      <c r="B132" s="245" t="s">
        <v>299</v>
      </c>
      <c r="C132" s="243" t="s">
        <v>300</v>
      </c>
      <c r="D132" s="362">
        <f t="shared" si="2"/>
        <v>0</v>
      </c>
      <c r="E132" s="362">
        <v>0</v>
      </c>
      <c r="F132" s="362">
        <v>0</v>
      </c>
      <c r="G132" s="362">
        <v>0</v>
      </c>
    </row>
    <row r="133" spans="1:7" x14ac:dyDescent="0.25">
      <c r="A133" s="338">
        <v>121</v>
      </c>
      <c r="B133" s="245" t="s">
        <v>301</v>
      </c>
      <c r="C133" s="243" t="s">
        <v>302</v>
      </c>
      <c r="D133" s="362">
        <f t="shared" si="2"/>
        <v>0</v>
      </c>
      <c r="E133" s="362">
        <v>0</v>
      </c>
      <c r="F133" s="362">
        <v>0</v>
      </c>
      <c r="G133" s="362">
        <v>0</v>
      </c>
    </row>
    <row r="134" spans="1:7" x14ac:dyDescent="0.25">
      <c r="A134" s="338">
        <v>122</v>
      </c>
      <c r="B134" s="242" t="s">
        <v>303</v>
      </c>
      <c r="C134" s="243" t="s">
        <v>304</v>
      </c>
      <c r="D134" s="362">
        <f t="shared" ref="D134:D146" si="3">E134+F134+G134</f>
        <v>0</v>
      </c>
      <c r="E134" s="362">
        <v>0</v>
      </c>
      <c r="F134" s="362">
        <v>0</v>
      </c>
      <c r="G134" s="362">
        <v>0</v>
      </c>
    </row>
    <row r="135" spans="1:7" x14ac:dyDescent="0.25">
      <c r="A135" s="338">
        <v>123</v>
      </c>
      <c r="B135" s="242" t="s">
        <v>16</v>
      </c>
      <c r="C135" s="243" t="s">
        <v>17</v>
      </c>
      <c r="D135" s="362">
        <f t="shared" si="3"/>
        <v>0</v>
      </c>
      <c r="E135" s="362">
        <v>0</v>
      </c>
      <c r="F135" s="362">
        <v>0</v>
      </c>
      <c r="G135" s="362">
        <v>0</v>
      </c>
    </row>
    <row r="136" spans="1:7" x14ac:dyDescent="0.25">
      <c r="A136" s="338">
        <v>124</v>
      </c>
      <c r="B136" s="242" t="s">
        <v>68</v>
      </c>
      <c r="C136" s="243" t="s">
        <v>69</v>
      </c>
      <c r="D136" s="362">
        <f t="shared" si="3"/>
        <v>0</v>
      </c>
      <c r="E136" s="362">
        <v>0</v>
      </c>
      <c r="F136" s="362">
        <v>0</v>
      </c>
      <c r="G136" s="362">
        <v>0</v>
      </c>
    </row>
    <row r="137" spans="1:7" x14ac:dyDescent="0.25">
      <c r="A137" s="338">
        <v>125</v>
      </c>
      <c r="B137" s="245" t="s">
        <v>60</v>
      </c>
      <c r="C137" s="243" t="s">
        <v>305</v>
      </c>
      <c r="D137" s="362">
        <f t="shared" si="3"/>
        <v>0</v>
      </c>
      <c r="E137" s="362">
        <v>0</v>
      </c>
      <c r="F137" s="362">
        <v>0</v>
      </c>
      <c r="G137" s="362">
        <v>0</v>
      </c>
    </row>
    <row r="138" spans="1:7" x14ac:dyDescent="0.25">
      <c r="A138" s="338">
        <v>126</v>
      </c>
      <c r="B138" s="247" t="s">
        <v>56</v>
      </c>
      <c r="C138" s="243" t="s">
        <v>306</v>
      </c>
      <c r="D138" s="362">
        <f t="shared" si="3"/>
        <v>3315</v>
      </c>
      <c r="E138" s="362">
        <v>0</v>
      </c>
      <c r="F138" s="362">
        <v>315</v>
      </c>
      <c r="G138" s="362">
        <v>3000</v>
      </c>
    </row>
    <row r="139" spans="1:7" x14ac:dyDescent="0.25">
      <c r="A139" s="338">
        <v>127</v>
      </c>
      <c r="B139" s="242" t="s">
        <v>307</v>
      </c>
      <c r="C139" s="243" t="s">
        <v>308</v>
      </c>
      <c r="D139" s="362">
        <f t="shared" si="3"/>
        <v>0</v>
      </c>
      <c r="E139" s="362">
        <v>0</v>
      </c>
      <c r="F139" s="362">
        <v>0</v>
      </c>
      <c r="G139" s="362">
        <v>0</v>
      </c>
    </row>
    <row r="140" spans="1:7" x14ac:dyDescent="0.25">
      <c r="A140" s="338">
        <v>128</v>
      </c>
      <c r="B140" s="245" t="s">
        <v>309</v>
      </c>
      <c r="C140" s="243" t="s">
        <v>310</v>
      </c>
      <c r="D140" s="362">
        <f t="shared" si="3"/>
        <v>0</v>
      </c>
      <c r="E140" s="362">
        <v>0</v>
      </c>
      <c r="F140" s="362">
        <v>0</v>
      </c>
      <c r="G140" s="362">
        <v>0</v>
      </c>
    </row>
    <row r="141" spans="1:7" x14ac:dyDescent="0.25">
      <c r="A141" s="338">
        <v>129</v>
      </c>
      <c r="B141" s="347" t="s">
        <v>311</v>
      </c>
      <c r="C141" s="348" t="s">
        <v>312</v>
      </c>
      <c r="D141" s="362">
        <f t="shared" si="3"/>
        <v>0</v>
      </c>
      <c r="E141" s="362">
        <v>0</v>
      </c>
      <c r="F141" s="362">
        <v>0</v>
      </c>
      <c r="G141" s="362">
        <v>0</v>
      </c>
    </row>
    <row r="142" spans="1:7" x14ac:dyDescent="0.25">
      <c r="A142" s="338">
        <v>130</v>
      </c>
      <c r="B142" s="349" t="s">
        <v>313</v>
      </c>
      <c r="C142" s="350" t="s">
        <v>314</v>
      </c>
      <c r="D142" s="362">
        <f t="shared" si="3"/>
        <v>0</v>
      </c>
      <c r="E142" s="362">
        <v>0</v>
      </c>
      <c r="F142" s="362">
        <v>0</v>
      </c>
      <c r="G142" s="362">
        <v>0</v>
      </c>
    </row>
    <row r="143" spans="1:7" x14ac:dyDescent="0.25">
      <c r="A143" s="338">
        <v>131</v>
      </c>
      <c r="B143" s="351" t="s">
        <v>315</v>
      </c>
      <c r="C143" s="352" t="s">
        <v>316</v>
      </c>
      <c r="D143" s="362">
        <f t="shared" si="3"/>
        <v>0</v>
      </c>
      <c r="E143" s="362">
        <v>0</v>
      </c>
      <c r="F143" s="362">
        <v>0</v>
      </c>
      <c r="G143" s="362">
        <v>0</v>
      </c>
    </row>
    <row r="144" spans="1:7" x14ac:dyDescent="0.25">
      <c r="A144" s="338">
        <v>132</v>
      </c>
      <c r="B144" s="354" t="s">
        <v>317</v>
      </c>
      <c r="C144" s="355" t="s">
        <v>318</v>
      </c>
      <c r="D144" s="362">
        <f t="shared" si="3"/>
        <v>0</v>
      </c>
      <c r="E144" s="362">
        <v>0</v>
      </c>
      <c r="F144" s="362">
        <v>0</v>
      </c>
      <c r="G144" s="362">
        <v>0</v>
      </c>
    </row>
    <row r="145" spans="1:7" x14ac:dyDescent="0.25">
      <c r="A145" s="338">
        <v>133</v>
      </c>
      <c r="B145" s="338" t="s">
        <v>319</v>
      </c>
      <c r="C145" s="356" t="s">
        <v>320</v>
      </c>
      <c r="D145" s="362">
        <f t="shared" si="3"/>
        <v>0</v>
      </c>
      <c r="E145" s="362">
        <v>0</v>
      </c>
      <c r="F145" s="362">
        <v>0</v>
      </c>
      <c r="G145" s="362">
        <v>0</v>
      </c>
    </row>
    <row r="146" spans="1:7" x14ac:dyDescent="0.25">
      <c r="A146" s="338">
        <v>134</v>
      </c>
      <c r="B146" s="357" t="s">
        <v>321</v>
      </c>
      <c r="C146" s="356" t="s">
        <v>322</v>
      </c>
      <c r="D146" s="362">
        <f t="shared" si="3"/>
        <v>0</v>
      </c>
      <c r="E146" s="362">
        <v>0</v>
      </c>
      <c r="F146" s="362">
        <v>0</v>
      </c>
      <c r="G146" s="362">
        <v>0</v>
      </c>
    </row>
    <row r="147" spans="1:7" x14ac:dyDescent="0.25">
      <c r="A147" s="338">
        <v>135</v>
      </c>
      <c r="B147" s="357" t="s">
        <v>323</v>
      </c>
      <c r="C147" s="356" t="s">
        <v>324</v>
      </c>
      <c r="D147" s="362">
        <f>E147+F147+G147</f>
        <v>0</v>
      </c>
      <c r="E147" s="761">
        <v>0</v>
      </c>
      <c r="F147" s="761">
        <v>0</v>
      </c>
      <c r="G147" s="761">
        <v>0</v>
      </c>
    </row>
    <row r="148" spans="1:7" x14ac:dyDescent="0.25">
      <c r="A148" s="338">
        <v>136</v>
      </c>
      <c r="B148" s="759" t="s">
        <v>743</v>
      </c>
      <c r="C148" s="760" t="s">
        <v>744</v>
      </c>
      <c r="D148" s="761">
        <f t="shared" ref="D148" si="4">E148+F148+G148</f>
        <v>0</v>
      </c>
      <c r="E148" s="761">
        <v>0</v>
      </c>
      <c r="F148" s="761">
        <v>0</v>
      </c>
      <c r="G148" s="761">
        <v>0</v>
      </c>
    </row>
    <row r="150" spans="1:7" x14ac:dyDescent="0.25">
      <c r="D150" s="364"/>
      <c r="E150" s="364"/>
      <c r="F150" s="364"/>
      <c r="G150" s="364"/>
    </row>
    <row r="151" spans="1:7" ht="24" customHeight="1" x14ac:dyDescent="0.25"/>
    <row r="152" spans="1:7" x14ac:dyDescent="0.25">
      <c r="D152" s="364"/>
      <c r="E152" s="364"/>
      <c r="F152" s="364"/>
      <c r="G152" s="364"/>
    </row>
  </sheetData>
  <mergeCells count="14">
    <mergeCell ref="A7:C7"/>
    <mergeCell ref="A8:C8"/>
    <mergeCell ref="A9:C9"/>
    <mergeCell ref="A88:A91"/>
    <mergeCell ref="B88:B91"/>
    <mergeCell ref="A1:G1"/>
    <mergeCell ref="A2:A5"/>
    <mergeCell ref="B2:B5"/>
    <mergeCell ref="C2:C5"/>
    <mergeCell ref="D2:G2"/>
    <mergeCell ref="D3:G3"/>
    <mergeCell ref="D4:D5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15</vt:i4>
      </vt:variant>
    </vt:vector>
  </HeadingPairs>
  <TitlesOfParts>
    <vt:vector size="47" baseType="lpstr">
      <vt:lpstr>Объемы КС (Пр.2-24)</vt:lpstr>
      <vt:lpstr>ВМП КС (Пр.2-24)</vt:lpstr>
      <vt:lpstr>ДС (пр.20-23)</vt:lpstr>
      <vt:lpstr>ВМП ДС (пр.20-23)</vt:lpstr>
      <vt:lpstr>Гемодиализ (пр.20-23)</vt:lpstr>
      <vt:lpstr>Проф.Свод (Пр.2-24)</vt:lpstr>
      <vt:lpstr>Посещ. по диспн.набл.(Пр.20-23)</vt:lpstr>
      <vt:lpstr>Раз.пос.(Пр.2-24) </vt:lpstr>
      <vt:lpstr>Посещения СМП (Пр.20-23) </vt:lpstr>
      <vt:lpstr>Пос с др.целями(Пр.2-24)   </vt:lpstr>
      <vt:lpstr>Школа сахар. диабета(Пр.20-23)</vt:lpstr>
      <vt:lpstr>Центры здоровья (Пр.20-23)</vt:lpstr>
      <vt:lpstr>Иссл.кала на скр.кр.(Пр.20-23)</vt:lpstr>
      <vt:lpstr>Углуб.диспан.(Пр.20-23)</vt:lpstr>
      <vt:lpstr>Компл.пос.дисп. набл.(Пр.20-23)</vt:lpstr>
      <vt:lpstr>Посещения неотл. (Пр.20-23)</vt:lpstr>
      <vt:lpstr>Обращения 2-24</vt:lpstr>
      <vt:lpstr>Мед.реаб. в АПУ 2-24 </vt:lpstr>
      <vt:lpstr>Долечивание, кибер-нож (20-23)</vt:lpstr>
      <vt:lpstr>Венерология (20-23)</vt:lpstr>
      <vt:lpstr>Паллиативная МП (2-24)</vt:lpstr>
      <vt:lpstr>Наркология (20-23)</vt:lpstr>
      <vt:lpstr>Психотерапия (20-23)</vt:lpstr>
      <vt:lpstr>Фтизиатрия (20-23)</vt:lpstr>
      <vt:lpstr>КТ, МРТ (Пр.2-24)</vt:lpstr>
      <vt:lpstr>УЗИ ссс(Пр.2-24)</vt:lpstr>
      <vt:lpstr>ЭИ, ПАИ, МГИ(Пр.2-24)</vt:lpstr>
      <vt:lpstr>COVID(Пр. 20-23)</vt:lpstr>
      <vt:lpstr>ОРВИ, ГРИПП(Пр.20-23)</vt:lpstr>
      <vt:lpstr>РД,ЛУЧ,КТПЭТ,УЗИскр,ХП Пр.20-23</vt:lpstr>
      <vt:lpstr>СМП 2024 (20-23)</vt:lpstr>
      <vt:lpstr>Лист4</vt:lpstr>
      <vt:lpstr>'ВМП КС (Пр.2-24)'!Заголовки_для_печати</vt:lpstr>
      <vt:lpstr>'Компл.пос.дисп. набл.(Пр.20-23)'!Заголовки_для_печати</vt:lpstr>
      <vt:lpstr>'Обращения 2-24'!Заголовки_для_печати</vt:lpstr>
      <vt:lpstr>'Объемы КС (Пр.2-24)'!Заголовки_для_печати</vt:lpstr>
      <vt:lpstr>'Пос с др.целями(Пр.2-24)   '!Заголовки_для_печати</vt:lpstr>
      <vt:lpstr>'Посещ. по диспн.набл.(Пр.20-23)'!Заголовки_для_печати</vt:lpstr>
      <vt:lpstr>'Посещения СМП (Пр.20-23) '!Заголовки_для_печати</vt:lpstr>
      <vt:lpstr>'Проф.Свод (Пр.2-24)'!Заголовки_для_печати</vt:lpstr>
      <vt:lpstr>'Раз.пос.(Пр.2-24) '!Заголовки_для_печати</vt:lpstr>
      <vt:lpstr>'СМП 2024 (20-23)'!Заголовки_для_печати</vt:lpstr>
      <vt:lpstr>'Углуб.диспан.(Пр.20-23)'!Заголовки_для_печати</vt:lpstr>
      <vt:lpstr>'Школа сахар. диабета(Пр.20-23)'!Заголовки_для_печати</vt:lpstr>
      <vt:lpstr>'Объемы КС (Пр.2-24)'!Область_печати</vt:lpstr>
      <vt:lpstr>'Центры здоровья (Пр.20-23)'!Область_печати</vt:lpstr>
      <vt:lpstr>'ЭИ, ПАИ, МГИ(Пр.2-24)'!Область_печати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Ардеева Г.М.</dc:creator>
  <cp:lastModifiedBy>Фанзия С. Абдуллина</cp:lastModifiedBy>
  <cp:lastPrinted>2023-12-18T04:12:37Z</cp:lastPrinted>
  <dcterms:created xsi:type="dcterms:W3CDTF">2023-12-13T04:20:18Z</dcterms:created>
  <dcterms:modified xsi:type="dcterms:W3CDTF">2024-02-06T05:09:50Z</dcterms:modified>
</cp:coreProperties>
</file>