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5-24\"/>
    </mc:Choice>
  </mc:AlternateContent>
  <xr:revisionPtr revIDLastSave="0" documentId="13_ncr:1_{EEAD8DAF-FDBC-47F2-BC85-899DD9DFAC1A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(пр.05-24)" sheetId="34" r:id="rId4"/>
    <sheet name="КС" sheetId="22" r:id="rId5"/>
    <sheet name="АПУ профилактика" sheetId="18" r:id="rId6"/>
    <sheet name="Диспан.набл.(КП)" sheetId="35" r:id="rId7"/>
    <sheet name="АПУ неотл.пом.5-24" sheetId="23" r:id="rId8"/>
    <sheet name="АПУ обращения " sheetId="24" r:id="rId9"/>
    <sheet name="ОДИ ПГГ 5-24" sheetId="25" r:id="rId10"/>
    <sheet name="ОДИ МЗ РБ 4-24" sheetId="26" r:id="rId11"/>
    <sheet name="ФАП(05-24) " sheetId="27" r:id="rId12"/>
    <sheet name="Гемодиализ (пр.05-24) " sheetId="28" r:id="rId13"/>
    <sheet name="Мед.реаб.(АПУ,ДС,КС) 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_xlnm.Print_Area_2">#REF!</definedName>
    <definedName name="_xlnm._FilterDatabase" localSheetId="2" hidden="1">' СМП '!$A$11:$C$147</definedName>
    <definedName name="_xlnm._FilterDatabase" localSheetId="7" hidden="1">'АПУ неотл.пом.5-24'!$A$11:$C$147</definedName>
    <definedName name="_xlnm._FilterDatabase" localSheetId="8" hidden="1">'АПУ обращения '!$A$11:$C$147</definedName>
    <definedName name="_xlnm._FilterDatabase" localSheetId="5" hidden="1">'АПУ профилактика'!$A$7:$C$7</definedName>
    <definedName name="_xlnm._FilterDatabase" localSheetId="12" hidden="1">'Гемодиализ (пр.05-24) '!$A$11:$C$147</definedName>
    <definedName name="_xlnm._FilterDatabase" localSheetId="6" hidden="1">'Диспан.набл.(КП)'!$A$7:$C$7</definedName>
    <definedName name="_xlnm._FilterDatabase" localSheetId="3" hidden="1">'ДС(пр.05-24)'!$A$11:$C$147</definedName>
    <definedName name="_xlnm._FilterDatabase" localSheetId="4" hidden="1">КС!$A$11:$BT$11</definedName>
    <definedName name="_xlnm._FilterDatabase" localSheetId="13" hidden="1">'Мед.реаб.(АПУ,ДС,КС) '!$A$11:$J$11</definedName>
    <definedName name="_xlnm._FilterDatabase" localSheetId="10" hidden="1">'ОДИ МЗ РБ 4-24'!$A$11:$C$147</definedName>
    <definedName name="_xlnm._FilterDatabase" localSheetId="9" hidden="1">'ОДИ ПГГ 5-24'!$A$11:$C$147</definedName>
    <definedName name="_xlnm._FilterDatabase" localSheetId="1" hidden="1">'Свод 2024 БП'!$A$11:$C$147</definedName>
    <definedName name="_xlnm._FilterDatabase" localSheetId="0" hidden="1">'Свод 2024 ТПОМС РБ'!$A$10:$AU$146</definedName>
    <definedName name="_xlnm._FilterDatabase" localSheetId="11" hidden="1">'ФАП(05-24)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Kbcn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Neot_17">#REF!</definedName>
    <definedName name="Pr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res2_range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CZ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Disp">#REF!</definedName>
    <definedName name="Tg_Fin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Geri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Kons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Med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ot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Nepr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Obr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_Reestr">#REF!</definedName>
    <definedName name="TgDs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_xlnm.Print_Titles" localSheetId="2">' СМП '!$4:$7</definedName>
    <definedName name="_xlnm.Print_Titles" localSheetId="7">'АПУ неотл.пом.5-24'!$4:$7</definedName>
    <definedName name="_xlnm.Print_Titles" localSheetId="8">'АПУ обращения '!$4:$7</definedName>
    <definedName name="_xlnm.Print_Titles" localSheetId="5">'АПУ профилактика'!$3:$7</definedName>
    <definedName name="_xlnm.Print_Titles" localSheetId="12">'Гемодиализ (пр.05-24) '!$7:$7</definedName>
    <definedName name="_xlnm.Print_Titles" localSheetId="6">'Диспан.набл.(КП)'!$3:$7</definedName>
    <definedName name="_xlnm.Print_Titles" localSheetId="3">'ДС(пр.05-24)'!$6:$7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4-24'!$4:$7</definedName>
    <definedName name="_xlnm.Print_Titles" localSheetId="9">'ОДИ ПГГ 5-24'!$4:$7</definedName>
    <definedName name="_xlnm.Print_Titles" localSheetId="1">'Свод 2024 БП'!$4:$7</definedName>
    <definedName name="_xlnm.Print_Titles" localSheetId="0">'Свод 2024 ТПОМС РБ'!$3:$6</definedName>
    <definedName name="_xlnm.Print_Titles" localSheetId="11">'ФАП(05-24) '!$4:$7</definedName>
    <definedName name="ЗД">[2]Данные!$BY$3:$DB$3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>'[4]по годам'!#REF!</definedName>
    <definedName name="Нефтекамск">'[5]СВОД КП ПРОЕКТА книж'!$A$4:$DS$109</definedName>
    <definedName name="оплата_труда">#REF!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ппорь">#REF!</definedName>
    <definedName name="Пр.2">#REF!</definedName>
    <definedName name="пра">#REF!</definedName>
    <definedName name="пэт">#REF!</definedName>
    <definedName name="рд">#REF!</definedName>
    <definedName name="РОБЬ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смп">#REF!</definedName>
    <definedName name="Список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D9" i="34" l="1"/>
  <c r="E8" i="20" l="1"/>
  <c r="F8" i="20"/>
  <c r="G8" i="20"/>
  <c r="D8" i="20"/>
  <c r="E8" i="34"/>
  <c r="F8" i="34"/>
  <c r="G8" i="34"/>
  <c r="H8" i="34"/>
  <c r="I8" i="34"/>
  <c r="J8" i="34"/>
  <c r="K8" i="34"/>
  <c r="D8" i="34"/>
  <c r="E8" i="22"/>
  <c r="F8" i="22"/>
  <c r="G8" i="22"/>
  <c r="H8" i="22"/>
  <c r="D8" i="22"/>
  <c r="P10" i="18"/>
  <c r="J9" i="35"/>
  <c r="K9" i="35"/>
  <c r="L9" i="35"/>
  <c r="M9" i="35"/>
  <c r="D8" i="23"/>
  <c r="D9" i="23"/>
  <c r="E8" i="24"/>
  <c r="F8" i="24"/>
  <c r="G8" i="24"/>
  <c r="H8" i="24"/>
  <c r="I8" i="24"/>
  <c r="J8" i="24"/>
  <c r="K8" i="24"/>
  <c r="L8" i="24"/>
  <c r="D8" i="24"/>
  <c r="I9" i="24"/>
  <c r="E8" i="25"/>
  <c r="F8" i="25"/>
  <c r="G8" i="25"/>
  <c r="H8" i="25"/>
  <c r="I8" i="25"/>
  <c r="J8" i="25"/>
  <c r="K8" i="25"/>
  <c r="D8" i="25"/>
  <c r="E8" i="26"/>
  <c r="F8" i="26"/>
  <c r="G8" i="26"/>
  <c r="H8" i="26"/>
  <c r="I8" i="26"/>
  <c r="J8" i="26"/>
  <c r="K8" i="26"/>
  <c r="L8" i="26"/>
  <c r="D8" i="26"/>
  <c r="D9" i="26"/>
  <c r="D9" i="27"/>
  <c r="E8" i="28"/>
  <c r="F8" i="28"/>
  <c r="G8" i="28"/>
  <c r="D8" i="28"/>
  <c r="D9" i="28"/>
  <c r="E8" i="29"/>
  <c r="F8" i="29"/>
  <c r="G8" i="29"/>
  <c r="D8" i="29"/>
  <c r="D9" i="29"/>
  <c r="J87" i="24" l="1"/>
  <c r="J26" i="24"/>
  <c r="J12" i="24"/>
  <c r="I93" i="24"/>
  <c r="I90" i="24" s="1"/>
  <c r="E11" i="25" l="1"/>
  <c r="R150" i="35" l="1"/>
  <c r="Q150" i="35"/>
  <c r="M150" i="35"/>
  <c r="J150" i="35"/>
  <c r="I150" i="35"/>
  <c r="H150" i="35"/>
  <c r="R149" i="35"/>
  <c r="Q149" i="35"/>
  <c r="M149" i="35"/>
  <c r="J149" i="35"/>
  <c r="I149" i="35"/>
  <c r="H149" i="35"/>
  <c r="R148" i="35"/>
  <c r="Q148" i="35"/>
  <c r="M148" i="35"/>
  <c r="J148" i="35"/>
  <c r="I148" i="35"/>
  <c r="H148" i="35"/>
  <c r="R147" i="35"/>
  <c r="Q147" i="35"/>
  <c r="M147" i="35"/>
  <c r="J147" i="35"/>
  <c r="I147" i="35"/>
  <c r="H147" i="35"/>
  <c r="R146" i="35"/>
  <c r="Q146" i="35"/>
  <c r="M146" i="35"/>
  <c r="J146" i="35"/>
  <c r="I146" i="35"/>
  <c r="H146" i="35"/>
  <c r="R145" i="35"/>
  <c r="Q145" i="35"/>
  <c r="M145" i="35"/>
  <c r="J145" i="35"/>
  <c r="I145" i="35"/>
  <c r="H145" i="35"/>
  <c r="R144" i="35"/>
  <c r="Q144" i="35"/>
  <c r="M144" i="35"/>
  <c r="J144" i="35"/>
  <c r="I144" i="35"/>
  <c r="H144" i="35"/>
  <c r="R143" i="35"/>
  <c r="Q143" i="35"/>
  <c r="M143" i="35"/>
  <c r="J143" i="35"/>
  <c r="I143" i="35"/>
  <c r="F143" i="35" s="1"/>
  <c r="H143" i="35"/>
  <c r="R142" i="35"/>
  <c r="Q142" i="35"/>
  <c r="M142" i="35"/>
  <c r="J142" i="35"/>
  <c r="I142" i="35"/>
  <c r="H142" i="35"/>
  <c r="R141" i="35"/>
  <c r="Q141" i="35"/>
  <c r="M141" i="35"/>
  <c r="J141" i="35"/>
  <c r="I141" i="35"/>
  <c r="H141" i="35"/>
  <c r="R140" i="35"/>
  <c r="Q140" i="35"/>
  <c r="M140" i="35"/>
  <c r="J140" i="35"/>
  <c r="I140" i="35"/>
  <c r="H140" i="35"/>
  <c r="R139" i="35"/>
  <c r="Q139" i="35"/>
  <c r="M139" i="35"/>
  <c r="J139" i="35"/>
  <c r="I139" i="35"/>
  <c r="H139" i="35"/>
  <c r="E139" i="35" s="1"/>
  <c r="R138" i="35"/>
  <c r="Q138" i="35"/>
  <c r="M138" i="35"/>
  <c r="J138" i="35"/>
  <c r="I138" i="35"/>
  <c r="H138" i="35"/>
  <c r="R137" i="35"/>
  <c r="Q137" i="35"/>
  <c r="M137" i="35"/>
  <c r="J137" i="35"/>
  <c r="I137" i="35"/>
  <c r="H137" i="35"/>
  <c r="R136" i="35"/>
  <c r="Q136" i="35"/>
  <c r="M136" i="35"/>
  <c r="J136" i="35"/>
  <c r="I136" i="35"/>
  <c r="H136" i="35"/>
  <c r="R135" i="35"/>
  <c r="Q135" i="35"/>
  <c r="M135" i="35"/>
  <c r="J135" i="35"/>
  <c r="I135" i="35"/>
  <c r="F135" i="35" s="1"/>
  <c r="H135" i="35"/>
  <c r="R134" i="35"/>
  <c r="Q134" i="35"/>
  <c r="M134" i="35"/>
  <c r="J134" i="35"/>
  <c r="I134" i="35"/>
  <c r="H134" i="35"/>
  <c r="R133" i="35"/>
  <c r="Q133" i="35"/>
  <c r="M133" i="35"/>
  <c r="J133" i="35"/>
  <c r="I133" i="35"/>
  <c r="H133" i="35"/>
  <c r="R132" i="35"/>
  <c r="Q132" i="35"/>
  <c r="M132" i="35"/>
  <c r="J132" i="35"/>
  <c r="I132" i="35"/>
  <c r="H132" i="35"/>
  <c r="R131" i="35"/>
  <c r="Q131" i="35"/>
  <c r="M131" i="35"/>
  <c r="J131" i="35"/>
  <c r="I131" i="35"/>
  <c r="F131" i="35" s="1"/>
  <c r="H131" i="35"/>
  <c r="R130" i="35"/>
  <c r="Q130" i="35"/>
  <c r="M130" i="35"/>
  <c r="J130" i="35"/>
  <c r="I130" i="35"/>
  <c r="H130" i="35"/>
  <c r="R129" i="35"/>
  <c r="Q129" i="35"/>
  <c r="M129" i="35"/>
  <c r="J129" i="35"/>
  <c r="I129" i="35"/>
  <c r="H129" i="35"/>
  <c r="R128" i="35"/>
  <c r="Q128" i="35"/>
  <c r="M128" i="35"/>
  <c r="J128" i="35"/>
  <c r="I128" i="35"/>
  <c r="H128" i="35"/>
  <c r="R127" i="35"/>
  <c r="Q127" i="35"/>
  <c r="M127" i="35"/>
  <c r="J127" i="35"/>
  <c r="I127" i="35"/>
  <c r="H127" i="35"/>
  <c r="R126" i="35"/>
  <c r="Q126" i="35"/>
  <c r="M126" i="35"/>
  <c r="J126" i="35"/>
  <c r="I126" i="35"/>
  <c r="H126" i="35"/>
  <c r="R125" i="35"/>
  <c r="Q125" i="35"/>
  <c r="M125" i="35"/>
  <c r="J125" i="35"/>
  <c r="I125" i="35"/>
  <c r="H125" i="35"/>
  <c r="R124" i="35"/>
  <c r="Q124" i="35"/>
  <c r="M124" i="35"/>
  <c r="J124" i="35"/>
  <c r="I124" i="35"/>
  <c r="F124" i="35" s="1"/>
  <c r="H124" i="35"/>
  <c r="R123" i="35"/>
  <c r="Q123" i="35"/>
  <c r="M123" i="35"/>
  <c r="J123" i="35"/>
  <c r="I123" i="35"/>
  <c r="H123" i="35"/>
  <c r="R122" i="35"/>
  <c r="Q122" i="35"/>
  <c r="M122" i="35"/>
  <c r="J122" i="35"/>
  <c r="I122" i="35"/>
  <c r="H122" i="35"/>
  <c r="R121" i="35"/>
  <c r="Q121" i="35"/>
  <c r="M121" i="35"/>
  <c r="J121" i="35"/>
  <c r="I121" i="35"/>
  <c r="H121" i="35"/>
  <c r="R120" i="35"/>
  <c r="Q120" i="35"/>
  <c r="M120" i="35"/>
  <c r="J120" i="35"/>
  <c r="I120" i="35"/>
  <c r="H120" i="35"/>
  <c r="R119" i="35"/>
  <c r="Q119" i="35"/>
  <c r="M119" i="35"/>
  <c r="J119" i="35"/>
  <c r="I119" i="35"/>
  <c r="H119" i="35"/>
  <c r="R118" i="35"/>
  <c r="Q118" i="35"/>
  <c r="M118" i="35"/>
  <c r="J118" i="35"/>
  <c r="I118" i="35"/>
  <c r="H118" i="35"/>
  <c r="R117" i="35"/>
  <c r="Q117" i="35"/>
  <c r="P117" i="35" s="1"/>
  <c r="M117" i="35"/>
  <c r="J117" i="35"/>
  <c r="I117" i="35"/>
  <c r="H117" i="35"/>
  <c r="R116" i="35"/>
  <c r="Q116" i="35"/>
  <c r="M116" i="35"/>
  <c r="J116" i="35"/>
  <c r="I116" i="35"/>
  <c r="H116" i="35"/>
  <c r="R115" i="35"/>
  <c r="Q115" i="35"/>
  <c r="M115" i="35"/>
  <c r="J115" i="35"/>
  <c r="I115" i="35"/>
  <c r="H115" i="35"/>
  <c r="R114" i="35"/>
  <c r="Q114" i="35"/>
  <c r="M114" i="35"/>
  <c r="J114" i="35"/>
  <c r="I114" i="35"/>
  <c r="H114" i="35"/>
  <c r="R113" i="35"/>
  <c r="Q113" i="35"/>
  <c r="M113" i="35"/>
  <c r="J113" i="35"/>
  <c r="I113" i="35"/>
  <c r="H113" i="35"/>
  <c r="R112" i="35"/>
  <c r="Q112" i="35"/>
  <c r="M112" i="35"/>
  <c r="J112" i="35"/>
  <c r="I112" i="35"/>
  <c r="F112" i="35" s="1"/>
  <c r="H112" i="35"/>
  <c r="R111" i="35"/>
  <c r="Q111" i="35"/>
  <c r="M111" i="35"/>
  <c r="J111" i="35"/>
  <c r="I111" i="35"/>
  <c r="H111" i="35"/>
  <c r="R110" i="35"/>
  <c r="Q110" i="35"/>
  <c r="M110" i="35"/>
  <c r="J110" i="35"/>
  <c r="I110" i="35"/>
  <c r="H110" i="35"/>
  <c r="R109" i="35"/>
  <c r="Q109" i="35"/>
  <c r="M109" i="35"/>
  <c r="J109" i="35"/>
  <c r="I109" i="35"/>
  <c r="H109" i="35"/>
  <c r="R108" i="35"/>
  <c r="Q108" i="35"/>
  <c r="M108" i="35"/>
  <c r="J108" i="35"/>
  <c r="I108" i="35"/>
  <c r="F108" i="35" s="1"/>
  <c r="H108" i="35"/>
  <c r="R107" i="35"/>
  <c r="Q107" i="35"/>
  <c r="M107" i="35"/>
  <c r="J107" i="35"/>
  <c r="I107" i="35"/>
  <c r="F107" i="35" s="1"/>
  <c r="H107" i="35"/>
  <c r="R106" i="35"/>
  <c r="Q106" i="35"/>
  <c r="M106" i="35"/>
  <c r="J106" i="35"/>
  <c r="I106" i="35"/>
  <c r="H106" i="35"/>
  <c r="R105" i="35"/>
  <c r="Q105" i="35"/>
  <c r="P105" i="35" s="1"/>
  <c r="M105" i="35"/>
  <c r="J105" i="35"/>
  <c r="I105" i="35"/>
  <c r="H105" i="35"/>
  <c r="R104" i="35"/>
  <c r="Q104" i="35"/>
  <c r="M104" i="35"/>
  <c r="J104" i="35"/>
  <c r="I104" i="35"/>
  <c r="H104" i="35"/>
  <c r="R103" i="35"/>
  <c r="Q103" i="35"/>
  <c r="M103" i="35"/>
  <c r="J103" i="35"/>
  <c r="I103" i="35"/>
  <c r="H103" i="35"/>
  <c r="R102" i="35"/>
  <c r="Q102" i="35"/>
  <c r="M102" i="35"/>
  <c r="J102" i="35"/>
  <c r="I102" i="35"/>
  <c r="H102" i="35"/>
  <c r="E102" i="35" s="1"/>
  <c r="R101" i="35"/>
  <c r="Q101" i="35"/>
  <c r="M101" i="35"/>
  <c r="J101" i="35"/>
  <c r="I101" i="35"/>
  <c r="H101" i="35"/>
  <c r="R100" i="35"/>
  <c r="Q100" i="35"/>
  <c r="M100" i="35"/>
  <c r="J100" i="35"/>
  <c r="I100" i="35"/>
  <c r="F100" i="35" s="1"/>
  <c r="H100" i="35"/>
  <c r="R99" i="35"/>
  <c r="Q99" i="35"/>
  <c r="M99" i="35"/>
  <c r="J99" i="35"/>
  <c r="I99" i="35"/>
  <c r="H99" i="35"/>
  <c r="R98" i="35"/>
  <c r="Q98" i="35"/>
  <c r="M98" i="35"/>
  <c r="J98" i="35"/>
  <c r="I98" i="35"/>
  <c r="H98" i="35"/>
  <c r="R97" i="35"/>
  <c r="Q97" i="35"/>
  <c r="M97" i="35"/>
  <c r="J97" i="35"/>
  <c r="I97" i="35"/>
  <c r="H97" i="35"/>
  <c r="R96" i="35"/>
  <c r="Q96" i="35"/>
  <c r="M96" i="35"/>
  <c r="J96" i="35"/>
  <c r="I96" i="35"/>
  <c r="H96" i="35"/>
  <c r="R95" i="35"/>
  <c r="Q95" i="35"/>
  <c r="M95" i="35"/>
  <c r="J95" i="35"/>
  <c r="I95" i="35"/>
  <c r="H95" i="35"/>
  <c r="R94" i="35"/>
  <c r="Q94" i="35"/>
  <c r="M94" i="35"/>
  <c r="J94" i="35"/>
  <c r="I94" i="35"/>
  <c r="H94" i="35"/>
  <c r="R93" i="35"/>
  <c r="Q93" i="35"/>
  <c r="M93" i="35"/>
  <c r="J93" i="35"/>
  <c r="I93" i="35"/>
  <c r="H93" i="35"/>
  <c r="R92" i="35"/>
  <c r="Q92" i="35"/>
  <c r="M92" i="35"/>
  <c r="J92" i="35"/>
  <c r="I92" i="35"/>
  <c r="H92" i="35"/>
  <c r="R91" i="35"/>
  <c r="Q91" i="35"/>
  <c r="M91" i="35"/>
  <c r="J91" i="35"/>
  <c r="I91" i="35"/>
  <c r="H91" i="35"/>
  <c r="R90" i="35"/>
  <c r="Q90" i="35"/>
  <c r="M90" i="35"/>
  <c r="J90" i="35"/>
  <c r="I90" i="35"/>
  <c r="H90" i="35"/>
  <c r="R89" i="35"/>
  <c r="Q89" i="35"/>
  <c r="M89" i="35"/>
  <c r="J89" i="35"/>
  <c r="I89" i="35"/>
  <c r="H89" i="35"/>
  <c r="R88" i="35"/>
  <c r="Q88" i="35"/>
  <c r="M88" i="35"/>
  <c r="J88" i="35"/>
  <c r="I88" i="35"/>
  <c r="H88" i="35"/>
  <c r="R87" i="35"/>
  <c r="Q87" i="35"/>
  <c r="M87" i="35"/>
  <c r="J87" i="35"/>
  <c r="I87" i="35"/>
  <c r="H87" i="35"/>
  <c r="R86" i="35"/>
  <c r="Q86" i="35"/>
  <c r="M86" i="35"/>
  <c r="J86" i="35"/>
  <c r="I86" i="35"/>
  <c r="H86" i="35"/>
  <c r="R85" i="35"/>
  <c r="Q85" i="35"/>
  <c r="M85" i="35"/>
  <c r="J85" i="35"/>
  <c r="I85" i="35"/>
  <c r="H85" i="35"/>
  <c r="R84" i="35"/>
  <c r="Q84" i="35"/>
  <c r="M84" i="35"/>
  <c r="J84" i="35"/>
  <c r="I84" i="35"/>
  <c r="H84" i="35"/>
  <c r="R83" i="35"/>
  <c r="Q83" i="35"/>
  <c r="M83" i="35"/>
  <c r="J83" i="35"/>
  <c r="I83" i="35"/>
  <c r="H83" i="35"/>
  <c r="R82" i="35"/>
  <c r="Q82" i="35"/>
  <c r="M82" i="35"/>
  <c r="J82" i="35"/>
  <c r="I82" i="35"/>
  <c r="H82" i="35"/>
  <c r="E82" i="35" s="1"/>
  <c r="R81" i="35"/>
  <c r="Q81" i="35"/>
  <c r="M81" i="35"/>
  <c r="J81" i="35"/>
  <c r="I81" i="35"/>
  <c r="H81" i="35"/>
  <c r="R80" i="35"/>
  <c r="Q80" i="35"/>
  <c r="M80" i="35"/>
  <c r="J80" i="35"/>
  <c r="I80" i="35"/>
  <c r="H80" i="35"/>
  <c r="R79" i="35"/>
  <c r="Q79" i="35"/>
  <c r="M79" i="35"/>
  <c r="J79" i="35"/>
  <c r="I79" i="35"/>
  <c r="H79" i="35"/>
  <c r="R78" i="35"/>
  <c r="Q78" i="35"/>
  <c r="M78" i="35"/>
  <c r="J78" i="35"/>
  <c r="I78" i="35"/>
  <c r="H78" i="35"/>
  <c r="E78" i="35" s="1"/>
  <c r="R77" i="35"/>
  <c r="Q77" i="35"/>
  <c r="M77" i="35"/>
  <c r="J77" i="35"/>
  <c r="I77" i="35"/>
  <c r="H77" i="35"/>
  <c r="R76" i="35"/>
  <c r="Q76" i="35"/>
  <c r="M76" i="35"/>
  <c r="J76" i="35"/>
  <c r="I76" i="35"/>
  <c r="H76" i="35"/>
  <c r="R75" i="35"/>
  <c r="Q75" i="35"/>
  <c r="M75" i="35"/>
  <c r="J75" i="35"/>
  <c r="I75" i="35"/>
  <c r="H75" i="35"/>
  <c r="R74" i="35"/>
  <c r="Q74" i="35"/>
  <c r="M74" i="35"/>
  <c r="J74" i="35"/>
  <c r="I74" i="35"/>
  <c r="H74" i="35"/>
  <c r="R73" i="35"/>
  <c r="Q73" i="35"/>
  <c r="M73" i="35"/>
  <c r="J73" i="35"/>
  <c r="I73" i="35"/>
  <c r="H73" i="35"/>
  <c r="R72" i="35"/>
  <c r="Q72" i="35"/>
  <c r="M72" i="35"/>
  <c r="J72" i="35"/>
  <c r="I72" i="35"/>
  <c r="H72" i="35"/>
  <c r="R71" i="35"/>
  <c r="Q71" i="35"/>
  <c r="M71" i="35"/>
  <c r="J71" i="35"/>
  <c r="I71" i="35"/>
  <c r="H71" i="35"/>
  <c r="R70" i="35"/>
  <c r="Q70" i="35"/>
  <c r="M70" i="35"/>
  <c r="J70" i="35"/>
  <c r="I70" i="35"/>
  <c r="H70" i="35"/>
  <c r="R69" i="35"/>
  <c r="Q69" i="35"/>
  <c r="M69" i="35"/>
  <c r="J69" i="35"/>
  <c r="I69" i="35"/>
  <c r="H69" i="35"/>
  <c r="R68" i="35"/>
  <c r="Q68" i="35"/>
  <c r="M68" i="35"/>
  <c r="J68" i="35"/>
  <c r="I68" i="35"/>
  <c r="H68" i="35"/>
  <c r="R67" i="35"/>
  <c r="Q67" i="35"/>
  <c r="M67" i="35"/>
  <c r="J67" i="35"/>
  <c r="I67" i="35"/>
  <c r="H67" i="35"/>
  <c r="R66" i="35"/>
  <c r="Q66" i="35"/>
  <c r="M66" i="35"/>
  <c r="J66" i="35"/>
  <c r="I66" i="35"/>
  <c r="H66" i="35"/>
  <c r="R65" i="35"/>
  <c r="Q65" i="35"/>
  <c r="M65" i="35"/>
  <c r="J65" i="35"/>
  <c r="I65" i="35"/>
  <c r="H65" i="35"/>
  <c r="R64" i="35"/>
  <c r="Q64" i="35"/>
  <c r="P64" i="35" s="1"/>
  <c r="M64" i="35"/>
  <c r="J64" i="35"/>
  <c r="I64" i="35"/>
  <c r="H64" i="35"/>
  <c r="R63" i="35"/>
  <c r="Q63" i="35"/>
  <c r="M63" i="35"/>
  <c r="J63" i="35"/>
  <c r="I63" i="35"/>
  <c r="H63" i="35"/>
  <c r="R62" i="35"/>
  <c r="Q62" i="35"/>
  <c r="M62" i="35"/>
  <c r="J62" i="35"/>
  <c r="I62" i="35"/>
  <c r="H62" i="35"/>
  <c r="R61" i="35"/>
  <c r="Q61" i="35"/>
  <c r="M61" i="35"/>
  <c r="J61" i="35"/>
  <c r="I61" i="35"/>
  <c r="H61" i="35"/>
  <c r="R60" i="35"/>
  <c r="Q60" i="35"/>
  <c r="P60" i="35" s="1"/>
  <c r="M60" i="35"/>
  <c r="J60" i="35"/>
  <c r="I60" i="35"/>
  <c r="H60" i="35"/>
  <c r="R59" i="35"/>
  <c r="Q59" i="35"/>
  <c r="M59" i="35"/>
  <c r="J59" i="35"/>
  <c r="I59" i="35"/>
  <c r="H59" i="35"/>
  <c r="R58" i="35"/>
  <c r="Q58" i="35"/>
  <c r="M58" i="35"/>
  <c r="J58" i="35"/>
  <c r="I58" i="35"/>
  <c r="H58" i="35"/>
  <c r="R57" i="35"/>
  <c r="Q57" i="35"/>
  <c r="M57" i="35"/>
  <c r="J57" i="35"/>
  <c r="I57" i="35"/>
  <c r="H57" i="35"/>
  <c r="R56" i="35"/>
  <c r="Q56" i="35"/>
  <c r="P56" i="35" s="1"/>
  <c r="M56" i="35"/>
  <c r="J56" i="35"/>
  <c r="I56" i="35"/>
  <c r="H56" i="35"/>
  <c r="R55" i="35"/>
  <c r="Q55" i="35"/>
  <c r="M55" i="35"/>
  <c r="J55" i="35"/>
  <c r="I55" i="35"/>
  <c r="H55" i="35"/>
  <c r="R54" i="35"/>
  <c r="Q54" i="35"/>
  <c r="M54" i="35"/>
  <c r="J54" i="35"/>
  <c r="I54" i="35"/>
  <c r="H54" i="35"/>
  <c r="R53" i="35"/>
  <c r="Q53" i="35"/>
  <c r="M53" i="35"/>
  <c r="J53" i="35"/>
  <c r="I53" i="35"/>
  <c r="H53" i="35"/>
  <c r="R52" i="35"/>
  <c r="Q52" i="35"/>
  <c r="P52" i="35" s="1"/>
  <c r="M52" i="35"/>
  <c r="J52" i="35"/>
  <c r="I52" i="35"/>
  <c r="H52" i="35"/>
  <c r="R51" i="35"/>
  <c r="Q51" i="35"/>
  <c r="M51" i="35"/>
  <c r="J51" i="35"/>
  <c r="I51" i="35"/>
  <c r="H51" i="35"/>
  <c r="R50" i="35"/>
  <c r="Q50" i="35"/>
  <c r="M50" i="35"/>
  <c r="J50" i="35"/>
  <c r="I50" i="35"/>
  <c r="H50" i="35"/>
  <c r="R49" i="35"/>
  <c r="Q49" i="35"/>
  <c r="M49" i="35"/>
  <c r="J49" i="35"/>
  <c r="I49" i="35"/>
  <c r="H49" i="35"/>
  <c r="R48" i="35"/>
  <c r="Q48" i="35"/>
  <c r="M48" i="35"/>
  <c r="J48" i="35"/>
  <c r="I48" i="35"/>
  <c r="H48" i="35"/>
  <c r="R47" i="35"/>
  <c r="Q47" i="35"/>
  <c r="M47" i="35"/>
  <c r="J47" i="35"/>
  <c r="I47" i="35"/>
  <c r="H47" i="35"/>
  <c r="R46" i="35"/>
  <c r="Q46" i="35"/>
  <c r="M46" i="35"/>
  <c r="J46" i="35"/>
  <c r="I46" i="35"/>
  <c r="H46" i="35"/>
  <c r="R45" i="35"/>
  <c r="Q45" i="35"/>
  <c r="M45" i="35"/>
  <c r="J45" i="35"/>
  <c r="I45" i="35"/>
  <c r="H45" i="35"/>
  <c r="R44" i="35"/>
  <c r="Q44" i="35"/>
  <c r="M44" i="35"/>
  <c r="J44" i="35"/>
  <c r="I44" i="35"/>
  <c r="H44" i="35"/>
  <c r="R43" i="35"/>
  <c r="Q43" i="35"/>
  <c r="M43" i="35"/>
  <c r="J43" i="35"/>
  <c r="I43" i="35"/>
  <c r="H43" i="35"/>
  <c r="R42" i="35"/>
  <c r="Q42" i="35"/>
  <c r="M42" i="35"/>
  <c r="J42" i="35"/>
  <c r="I42" i="35"/>
  <c r="H42" i="35"/>
  <c r="R41" i="35"/>
  <c r="Q41" i="35"/>
  <c r="M41" i="35"/>
  <c r="J41" i="35"/>
  <c r="I41" i="35"/>
  <c r="H41" i="35"/>
  <c r="R40" i="35"/>
  <c r="Q40" i="35"/>
  <c r="M40" i="35"/>
  <c r="J40" i="35"/>
  <c r="I40" i="35"/>
  <c r="H40" i="35"/>
  <c r="R39" i="35"/>
  <c r="Q39" i="35"/>
  <c r="M39" i="35"/>
  <c r="J39" i="35"/>
  <c r="I39" i="35"/>
  <c r="H39" i="35"/>
  <c r="R38" i="35"/>
  <c r="Q38" i="35"/>
  <c r="M38" i="35"/>
  <c r="J38" i="35"/>
  <c r="I38" i="35"/>
  <c r="H38" i="35"/>
  <c r="R37" i="35"/>
  <c r="Q37" i="35"/>
  <c r="M37" i="35"/>
  <c r="J37" i="35"/>
  <c r="I37" i="35"/>
  <c r="H37" i="35"/>
  <c r="R36" i="35"/>
  <c r="Q36" i="35"/>
  <c r="M36" i="35"/>
  <c r="J36" i="35"/>
  <c r="I36" i="35"/>
  <c r="H36" i="35"/>
  <c r="R35" i="35"/>
  <c r="Q35" i="35"/>
  <c r="M35" i="35"/>
  <c r="J35" i="35"/>
  <c r="I35" i="35"/>
  <c r="H35" i="35"/>
  <c r="R34" i="35"/>
  <c r="Q34" i="35"/>
  <c r="M34" i="35"/>
  <c r="J34" i="35"/>
  <c r="I34" i="35"/>
  <c r="H34" i="35"/>
  <c r="R33" i="35"/>
  <c r="Q33" i="35"/>
  <c r="M33" i="35"/>
  <c r="J33" i="35"/>
  <c r="I33" i="35"/>
  <c r="H33" i="35"/>
  <c r="R32" i="35"/>
  <c r="Q32" i="35"/>
  <c r="M32" i="35"/>
  <c r="J32" i="35"/>
  <c r="I32" i="35"/>
  <c r="H32" i="35"/>
  <c r="R31" i="35"/>
  <c r="Q31" i="35"/>
  <c r="M31" i="35"/>
  <c r="J31" i="35"/>
  <c r="I31" i="35"/>
  <c r="H31" i="35"/>
  <c r="R30" i="35"/>
  <c r="Q30" i="35"/>
  <c r="M30" i="35"/>
  <c r="J30" i="35"/>
  <c r="I30" i="35"/>
  <c r="H30" i="35"/>
  <c r="R29" i="35"/>
  <c r="Q29" i="35"/>
  <c r="M29" i="35"/>
  <c r="J29" i="35"/>
  <c r="I29" i="35"/>
  <c r="H29" i="35"/>
  <c r="R28" i="35"/>
  <c r="Q28" i="35"/>
  <c r="M28" i="35"/>
  <c r="J28" i="35"/>
  <c r="I28" i="35"/>
  <c r="H28" i="35"/>
  <c r="R27" i="35"/>
  <c r="Q27" i="35"/>
  <c r="M27" i="35"/>
  <c r="J27" i="35"/>
  <c r="I27" i="35"/>
  <c r="H27" i="35"/>
  <c r="R26" i="35"/>
  <c r="Q26" i="35"/>
  <c r="M26" i="35"/>
  <c r="J26" i="35"/>
  <c r="I26" i="35"/>
  <c r="H26" i="35"/>
  <c r="R25" i="35"/>
  <c r="Q25" i="35"/>
  <c r="M25" i="35"/>
  <c r="J25" i="35"/>
  <c r="I25" i="35"/>
  <c r="H25" i="35"/>
  <c r="R24" i="35"/>
  <c r="Q24" i="35"/>
  <c r="M24" i="35"/>
  <c r="J24" i="35"/>
  <c r="I24" i="35"/>
  <c r="H24" i="35"/>
  <c r="R23" i="35"/>
  <c r="Q23" i="35"/>
  <c r="M23" i="35"/>
  <c r="J23" i="35"/>
  <c r="I23" i="35"/>
  <c r="H23" i="35"/>
  <c r="R22" i="35"/>
  <c r="Q22" i="35"/>
  <c r="M22" i="35"/>
  <c r="J22" i="35"/>
  <c r="I22" i="35"/>
  <c r="H22" i="35"/>
  <c r="R21" i="35"/>
  <c r="Q21" i="35"/>
  <c r="M21" i="35"/>
  <c r="J21" i="35"/>
  <c r="I21" i="35"/>
  <c r="H21" i="35"/>
  <c r="R20" i="35"/>
  <c r="Q20" i="35"/>
  <c r="P20" i="35" s="1"/>
  <c r="M20" i="35"/>
  <c r="J20" i="35"/>
  <c r="I20" i="35"/>
  <c r="H20" i="35"/>
  <c r="R19" i="35"/>
  <c r="Q19" i="35"/>
  <c r="M19" i="35"/>
  <c r="J19" i="35"/>
  <c r="I19" i="35"/>
  <c r="H19" i="35"/>
  <c r="R18" i="35"/>
  <c r="Q18" i="35"/>
  <c r="M18" i="35"/>
  <c r="J18" i="35"/>
  <c r="I18" i="35"/>
  <c r="H18" i="35"/>
  <c r="R17" i="35"/>
  <c r="Q17" i="35"/>
  <c r="M17" i="35"/>
  <c r="J17" i="35"/>
  <c r="I17" i="35"/>
  <c r="H17" i="35"/>
  <c r="R16" i="35"/>
  <c r="Q16" i="35"/>
  <c r="P16" i="35" s="1"/>
  <c r="M16" i="35"/>
  <c r="J16" i="35"/>
  <c r="I16" i="35"/>
  <c r="H16" i="35"/>
  <c r="R15" i="35"/>
  <c r="Q15" i="35"/>
  <c r="M15" i="35"/>
  <c r="J15" i="35"/>
  <c r="I15" i="35"/>
  <c r="H15" i="35"/>
  <c r="R14" i="35"/>
  <c r="Q14" i="35"/>
  <c r="M14" i="35"/>
  <c r="J14" i="35"/>
  <c r="I14" i="35"/>
  <c r="H14" i="35"/>
  <c r="R13" i="35"/>
  <c r="Q13" i="35"/>
  <c r="M13" i="35"/>
  <c r="J13" i="35"/>
  <c r="I13" i="35"/>
  <c r="H13" i="35"/>
  <c r="O12" i="35"/>
  <c r="O9" i="35" s="1"/>
  <c r="N12" i="35"/>
  <c r="N9" i="35" s="1"/>
  <c r="L12" i="35"/>
  <c r="K12" i="35"/>
  <c r="P24" i="35" l="1"/>
  <c r="P28" i="35"/>
  <c r="P72" i="35"/>
  <c r="P76" i="35"/>
  <c r="P100" i="35"/>
  <c r="P108" i="35"/>
  <c r="G110" i="35"/>
  <c r="F70" i="35"/>
  <c r="F74" i="35"/>
  <c r="F78" i="35"/>
  <c r="F86" i="35"/>
  <c r="F94" i="35"/>
  <c r="F130" i="35"/>
  <c r="F105" i="35"/>
  <c r="P22" i="35"/>
  <c r="P26" i="35"/>
  <c r="P30" i="35"/>
  <c r="P54" i="35"/>
  <c r="P70" i="35"/>
  <c r="P53" i="35"/>
  <c r="P61" i="35"/>
  <c r="P65" i="35"/>
  <c r="E112" i="35"/>
  <c r="D112" i="35" s="1"/>
  <c r="E116" i="35"/>
  <c r="E124" i="35"/>
  <c r="D124" i="35" s="1"/>
  <c r="E122" i="35"/>
  <c r="P15" i="35"/>
  <c r="P19" i="35"/>
  <c r="P31" i="35"/>
  <c r="G77" i="35"/>
  <c r="G81" i="35"/>
  <c r="F114" i="35"/>
  <c r="F113" i="35"/>
  <c r="F117" i="35"/>
  <c r="F125" i="35"/>
  <c r="F137" i="35"/>
  <c r="F149" i="35"/>
  <c r="E133" i="35"/>
  <c r="G79" i="35"/>
  <c r="G87" i="35"/>
  <c r="D78" i="35"/>
  <c r="G98" i="35"/>
  <c r="P107" i="35"/>
  <c r="E108" i="35"/>
  <c r="D108" i="35" s="1"/>
  <c r="P119" i="35"/>
  <c r="P131" i="35"/>
  <c r="P37" i="35"/>
  <c r="P143" i="35"/>
  <c r="G134" i="35"/>
  <c r="F142" i="35"/>
  <c r="F17" i="35"/>
  <c r="F23" i="35"/>
  <c r="F27" i="35"/>
  <c r="F39" i="35"/>
  <c r="F43" i="35"/>
  <c r="F47" i="35"/>
  <c r="F51" i="35"/>
  <c r="F55" i="35"/>
  <c r="F59" i="35"/>
  <c r="F63" i="35"/>
  <c r="F71" i="35"/>
  <c r="F77" i="35"/>
  <c r="F81" i="35"/>
  <c r="F83" i="35"/>
  <c r="F89" i="35"/>
  <c r="F95" i="35"/>
  <c r="F99" i="35"/>
  <c r="F103" i="35"/>
  <c r="F13" i="35"/>
  <c r="F19" i="35"/>
  <c r="F29" i="35"/>
  <c r="E107" i="35"/>
  <c r="D107" i="35" s="1"/>
  <c r="P124" i="35"/>
  <c r="P130" i="35"/>
  <c r="E85" i="35"/>
  <c r="F15" i="35"/>
  <c r="F21" i="35"/>
  <c r="F25" i="35"/>
  <c r="F35" i="35"/>
  <c r="F111" i="35"/>
  <c r="P136" i="35"/>
  <c r="P138" i="35"/>
  <c r="P47" i="35"/>
  <c r="P51" i="35"/>
  <c r="P55" i="35"/>
  <c r="P59" i="35"/>
  <c r="P63" i="35"/>
  <c r="P77" i="35"/>
  <c r="P83" i="35"/>
  <c r="P101" i="35"/>
  <c r="G117" i="35"/>
  <c r="P81" i="35"/>
  <c r="F92" i="35"/>
  <c r="F73" i="35"/>
  <c r="F75" i="35"/>
  <c r="F87" i="35"/>
  <c r="P93" i="35"/>
  <c r="G99" i="35"/>
  <c r="F147" i="35"/>
  <c r="P23" i="35"/>
  <c r="P27" i="35"/>
  <c r="G128" i="35"/>
  <c r="G133" i="35"/>
  <c r="G145" i="35"/>
  <c r="F33" i="35"/>
  <c r="F37" i="35"/>
  <c r="F41" i="35"/>
  <c r="F45" i="35"/>
  <c r="F69" i="35"/>
  <c r="G89" i="35"/>
  <c r="G93" i="35"/>
  <c r="P95" i="35"/>
  <c r="P113" i="35"/>
  <c r="G115" i="35"/>
  <c r="P14" i="35"/>
  <c r="P18" i="35"/>
  <c r="F93" i="35"/>
  <c r="E101" i="35"/>
  <c r="F16" i="35"/>
  <c r="F20" i="35"/>
  <c r="F24" i="35"/>
  <c r="F28" i="35"/>
  <c r="F32" i="35"/>
  <c r="F36" i="35"/>
  <c r="F40" i="35"/>
  <c r="F44" i="35"/>
  <c r="F48" i="35"/>
  <c r="F52" i="35"/>
  <c r="F56" i="35"/>
  <c r="F60" i="35"/>
  <c r="F64" i="35"/>
  <c r="F72" i="35"/>
  <c r="F76" i="35"/>
  <c r="F88" i="35"/>
  <c r="P90" i="35"/>
  <c r="E96" i="35"/>
  <c r="F101" i="35"/>
  <c r="D101" i="35" s="1"/>
  <c r="G105" i="35"/>
  <c r="P112" i="35"/>
  <c r="F119" i="35"/>
  <c r="F123" i="35"/>
  <c r="F129" i="35"/>
  <c r="F136" i="35"/>
  <c r="F146" i="35"/>
  <c r="F148" i="35"/>
  <c r="F50" i="35"/>
  <c r="P13" i="35"/>
  <c r="P21" i="35"/>
  <c r="P25" i="35"/>
  <c r="P29" i="35"/>
  <c r="P35" i="35"/>
  <c r="P39" i="35"/>
  <c r="F58" i="35"/>
  <c r="F62" i="35"/>
  <c r="F66" i="35"/>
  <c r="E121" i="35"/>
  <c r="F122" i="35"/>
  <c r="D122" i="35" s="1"/>
  <c r="F139" i="35"/>
  <c r="D139" i="35" s="1"/>
  <c r="F141" i="35"/>
  <c r="G147" i="35"/>
  <c r="P49" i="35"/>
  <c r="F79" i="35"/>
  <c r="F133" i="35"/>
  <c r="D133" i="35" s="1"/>
  <c r="G140" i="35"/>
  <c r="F42" i="35"/>
  <c r="E115" i="35"/>
  <c r="F127" i="35"/>
  <c r="F14" i="35"/>
  <c r="F18" i="35"/>
  <c r="F22" i="35"/>
  <c r="F30" i="35"/>
  <c r="P32" i="35"/>
  <c r="P34" i="35"/>
  <c r="P36" i="35"/>
  <c r="P38" i="35"/>
  <c r="P40" i="35"/>
  <c r="P42" i="35"/>
  <c r="P44" i="35"/>
  <c r="P46" i="35"/>
  <c r="P48" i="35"/>
  <c r="P50" i="35"/>
  <c r="G69" i="35"/>
  <c r="P69" i="35"/>
  <c r="G71" i="35"/>
  <c r="P71" i="35"/>
  <c r="G73" i="35"/>
  <c r="P73" i="35"/>
  <c r="G75" i="35"/>
  <c r="P75" i="35"/>
  <c r="G78" i="35"/>
  <c r="P78" i="35"/>
  <c r="P80" i="35"/>
  <c r="G88" i="35"/>
  <c r="F91" i="35"/>
  <c r="F97" i="35"/>
  <c r="F104" i="35"/>
  <c r="E118" i="35"/>
  <c r="P120" i="35"/>
  <c r="P123" i="35"/>
  <c r="E127" i="35"/>
  <c r="E134" i="35"/>
  <c r="G135" i="35"/>
  <c r="P135" i="35"/>
  <c r="P142" i="35"/>
  <c r="G146" i="35"/>
  <c r="P148" i="35"/>
  <c r="J12" i="35"/>
  <c r="P43" i="35"/>
  <c r="E145" i="35"/>
  <c r="P17" i="35"/>
  <c r="P41" i="35"/>
  <c r="F110" i="35"/>
  <c r="G116" i="35"/>
  <c r="G123" i="35"/>
  <c r="P126" i="35"/>
  <c r="G130" i="35"/>
  <c r="G142" i="35"/>
  <c r="F145" i="35"/>
  <c r="D145" i="35" s="1"/>
  <c r="F54" i="35"/>
  <c r="E75" i="35"/>
  <c r="E93" i="35"/>
  <c r="P94" i="35"/>
  <c r="F31" i="35"/>
  <c r="F34" i="35"/>
  <c r="P45" i="35"/>
  <c r="F85" i="35"/>
  <c r="D85" i="35" s="1"/>
  <c r="P87" i="35"/>
  <c r="G104" i="35"/>
  <c r="G111" i="35"/>
  <c r="P114" i="35"/>
  <c r="F121" i="35"/>
  <c r="D121" i="35" s="1"/>
  <c r="G127" i="35"/>
  <c r="G139" i="35"/>
  <c r="E146" i="35"/>
  <c r="P147" i="35"/>
  <c r="P149" i="35"/>
  <c r="P58" i="35"/>
  <c r="F82" i="35"/>
  <c r="D82" i="35" s="1"/>
  <c r="E95" i="35"/>
  <c r="D95" i="35" s="1"/>
  <c r="F102" i="35"/>
  <c r="D102" i="35" s="1"/>
  <c r="F118" i="35"/>
  <c r="D118" i="35" s="1"/>
  <c r="F128" i="35"/>
  <c r="F140" i="35"/>
  <c r="F38" i="35"/>
  <c r="F67" i="35"/>
  <c r="P89" i="35"/>
  <c r="F120" i="35"/>
  <c r="E81" i="35"/>
  <c r="F116" i="35"/>
  <c r="G122" i="35"/>
  <c r="G129" i="35"/>
  <c r="P132" i="35"/>
  <c r="P137" i="35"/>
  <c r="G141" i="35"/>
  <c r="P144" i="35"/>
  <c r="P62" i="35"/>
  <c r="P82" i="35"/>
  <c r="E84" i="35"/>
  <c r="G92" i="35"/>
  <c r="F106" i="35"/>
  <c r="P111" i="35"/>
  <c r="P118" i="35"/>
  <c r="P125" i="35"/>
  <c r="G136" i="35"/>
  <c r="M12" i="35"/>
  <c r="P33" i="35"/>
  <c r="F46" i="35"/>
  <c r="E150" i="35"/>
  <c r="Q12" i="35"/>
  <c r="Q9" i="35" s="1"/>
  <c r="P66" i="35"/>
  <c r="P68" i="35"/>
  <c r="G76" i="35"/>
  <c r="P79" i="35"/>
  <c r="G85" i="35"/>
  <c r="P88" i="35"/>
  <c r="P99" i="35"/>
  <c r="E105" i="35"/>
  <c r="D105" i="35" s="1"/>
  <c r="P106" i="35"/>
  <c r="F115" i="35"/>
  <c r="G121" i="35"/>
  <c r="F126" i="35"/>
  <c r="E128" i="35"/>
  <c r="P129" i="35"/>
  <c r="F134" i="35"/>
  <c r="E140" i="35"/>
  <c r="P141" i="35"/>
  <c r="F26" i="35"/>
  <c r="P57" i="35"/>
  <c r="G19" i="35"/>
  <c r="E19" i="35"/>
  <c r="D19" i="35" s="1"/>
  <c r="G39" i="35"/>
  <c r="E39" i="35"/>
  <c r="D39" i="35" s="1"/>
  <c r="G59" i="35"/>
  <c r="E59" i="35"/>
  <c r="E70" i="35"/>
  <c r="D70" i="35" s="1"/>
  <c r="P85" i="35"/>
  <c r="E87" i="35"/>
  <c r="G55" i="35"/>
  <c r="E55" i="35"/>
  <c r="R12" i="35"/>
  <c r="R9" i="35" s="1"/>
  <c r="G14" i="35"/>
  <c r="E14" i="35"/>
  <c r="G18" i="35"/>
  <c r="E18" i="35"/>
  <c r="G22" i="35"/>
  <c r="E22" i="35"/>
  <c r="G26" i="35"/>
  <c r="E26" i="35"/>
  <c r="G30" i="35"/>
  <c r="E30" i="35"/>
  <c r="G34" i="35"/>
  <c r="E34" i="35"/>
  <c r="G38" i="35"/>
  <c r="E38" i="35"/>
  <c r="G42" i="35"/>
  <c r="E42" i="35"/>
  <c r="D42" i="35" s="1"/>
  <c r="G46" i="35"/>
  <c r="E46" i="35"/>
  <c r="G50" i="35"/>
  <c r="E50" i="35"/>
  <c r="G54" i="35"/>
  <c r="E54" i="35"/>
  <c r="G58" i="35"/>
  <c r="E58" i="35"/>
  <c r="G62" i="35"/>
  <c r="E62" i="35"/>
  <c r="G66" i="35"/>
  <c r="E66" i="35"/>
  <c r="E73" i="35"/>
  <c r="D73" i="35" s="1"/>
  <c r="E77" i="35"/>
  <c r="E90" i="35"/>
  <c r="F96" i="35"/>
  <c r="G23" i="35"/>
  <c r="E23" i="35"/>
  <c r="G35" i="35"/>
  <c r="E35" i="35"/>
  <c r="G47" i="35"/>
  <c r="E47" i="35"/>
  <c r="G51" i="35"/>
  <c r="E51" i="35"/>
  <c r="G67" i="35"/>
  <c r="E67" i="35"/>
  <c r="P67" i="35"/>
  <c r="E69" i="35"/>
  <c r="G70" i="35"/>
  <c r="P74" i="35"/>
  <c r="G80" i="35"/>
  <c r="E80" i="35"/>
  <c r="F84" i="35"/>
  <c r="P102" i="35"/>
  <c r="G109" i="35"/>
  <c r="E109" i="35"/>
  <c r="G148" i="35"/>
  <c r="G31" i="35"/>
  <c r="E31" i="35"/>
  <c r="F49" i="35"/>
  <c r="F53" i="35"/>
  <c r="F57" i="35"/>
  <c r="F61" i="35"/>
  <c r="F65" i="35"/>
  <c r="F80" i="35"/>
  <c r="F90" i="35"/>
  <c r="F98" i="35"/>
  <c r="F109" i="35"/>
  <c r="G43" i="35"/>
  <c r="E43" i="35"/>
  <c r="D43" i="35" s="1"/>
  <c r="G63" i="35"/>
  <c r="E63" i="35"/>
  <c r="D63" i="35" s="1"/>
  <c r="G13" i="35"/>
  <c r="E13" i="35"/>
  <c r="G17" i="35"/>
  <c r="E17" i="35"/>
  <c r="G21" i="35"/>
  <c r="E21" i="35"/>
  <c r="G25" i="35"/>
  <c r="E25" i="35"/>
  <c r="D25" i="35" s="1"/>
  <c r="G29" i="35"/>
  <c r="E29" i="35"/>
  <c r="G33" i="35"/>
  <c r="E33" i="35"/>
  <c r="G37" i="35"/>
  <c r="E37" i="35"/>
  <c r="G41" i="35"/>
  <c r="E41" i="35"/>
  <c r="G45" i="35"/>
  <c r="E45" i="35"/>
  <c r="D45" i="35" s="1"/>
  <c r="G49" i="35"/>
  <c r="E49" i="35"/>
  <c r="G53" i="35"/>
  <c r="E53" i="35"/>
  <c r="G57" i="35"/>
  <c r="E57" i="35"/>
  <c r="G61" i="35"/>
  <c r="E61" i="35"/>
  <c r="G65" i="35"/>
  <c r="E65" i="35"/>
  <c r="D65" i="35" s="1"/>
  <c r="E76" i="35"/>
  <c r="G86" i="35"/>
  <c r="E86" i="35"/>
  <c r="D86" i="35" s="1"/>
  <c r="P96" i="35"/>
  <c r="G103" i="35"/>
  <c r="E103" i="35"/>
  <c r="D103" i="35" s="1"/>
  <c r="G112" i="35"/>
  <c r="G118" i="35"/>
  <c r="G124" i="35"/>
  <c r="E147" i="35"/>
  <c r="G15" i="35"/>
  <c r="E15" i="35"/>
  <c r="D15" i="35" s="1"/>
  <c r="G27" i="35"/>
  <c r="E27" i="35"/>
  <c r="I12" i="35"/>
  <c r="I9" i="35" s="1"/>
  <c r="E79" i="35"/>
  <c r="D79" i="35" s="1"/>
  <c r="G83" i="35"/>
  <c r="E83" i="35"/>
  <c r="P84" i="35"/>
  <c r="G106" i="35"/>
  <c r="E106" i="35"/>
  <c r="D106" i="35" s="1"/>
  <c r="E111" i="35"/>
  <c r="E117" i="35"/>
  <c r="E123" i="35"/>
  <c r="E129" i="35"/>
  <c r="D129" i="35" s="1"/>
  <c r="E132" i="35"/>
  <c r="E135" i="35"/>
  <c r="D135" i="35" s="1"/>
  <c r="E138" i="35"/>
  <c r="E141" i="35"/>
  <c r="E144" i="35"/>
  <c r="G68" i="35"/>
  <c r="E68" i="35"/>
  <c r="E72" i="35"/>
  <c r="D72" i="35" s="1"/>
  <c r="G97" i="35"/>
  <c r="E97" i="35"/>
  <c r="E114" i="35"/>
  <c r="E120" i="35"/>
  <c r="E126" i="35"/>
  <c r="F150" i="35"/>
  <c r="G74" i="35"/>
  <c r="E74" i="35"/>
  <c r="G16" i="35"/>
  <c r="E16" i="35"/>
  <c r="D16" i="35" s="1"/>
  <c r="G20" i="35"/>
  <c r="E20" i="35"/>
  <c r="G24" i="35"/>
  <c r="E24" i="35"/>
  <c r="G28" i="35"/>
  <c r="E28" i="35"/>
  <c r="G32" i="35"/>
  <c r="E32" i="35"/>
  <c r="G36" i="35"/>
  <c r="E36" i="35"/>
  <c r="G40" i="35"/>
  <c r="E40" i="35"/>
  <c r="G44" i="35"/>
  <c r="E44" i="35"/>
  <c r="D44" i="35" s="1"/>
  <c r="G48" i="35"/>
  <c r="E48" i="35"/>
  <c r="D48" i="35" s="1"/>
  <c r="G52" i="35"/>
  <c r="E52" i="35"/>
  <c r="G56" i="35"/>
  <c r="E56" i="35"/>
  <c r="G60" i="35"/>
  <c r="E60" i="35"/>
  <c r="G64" i="35"/>
  <c r="E64" i="35"/>
  <c r="F68" i="35"/>
  <c r="G72" i="35"/>
  <c r="G100" i="35"/>
  <c r="E100" i="35"/>
  <c r="D100" i="35" s="1"/>
  <c r="F132" i="35"/>
  <c r="F138" i="35"/>
  <c r="F144" i="35"/>
  <c r="G91" i="35"/>
  <c r="E91" i="35"/>
  <c r="H12" i="35"/>
  <c r="H9" i="35" s="1"/>
  <c r="E71" i="35"/>
  <c r="G82" i="35"/>
  <c r="E88" i="35"/>
  <c r="D88" i="35" s="1"/>
  <c r="G94" i="35"/>
  <c r="E94" i="35"/>
  <c r="D94" i="35" s="1"/>
  <c r="E99" i="35"/>
  <c r="D99" i="35" s="1"/>
  <c r="P150" i="35"/>
  <c r="E92" i="35"/>
  <c r="E98" i="35"/>
  <c r="D98" i="35" s="1"/>
  <c r="E104" i="35"/>
  <c r="E110" i="35"/>
  <c r="D110" i="35" s="1"/>
  <c r="G84" i="35"/>
  <c r="P86" i="35"/>
  <c r="E89" i="35"/>
  <c r="G90" i="35"/>
  <c r="P92" i="35"/>
  <c r="G96" i="35"/>
  <c r="P98" i="35"/>
  <c r="G102" i="35"/>
  <c r="P104" i="35"/>
  <c r="G108" i="35"/>
  <c r="P110" i="35"/>
  <c r="E113" i="35"/>
  <c r="G114" i="35"/>
  <c r="P116" i="35"/>
  <c r="E119" i="35"/>
  <c r="D119" i="35" s="1"/>
  <c r="G120" i="35"/>
  <c r="P122" i="35"/>
  <c r="E125" i="35"/>
  <c r="G126" i="35"/>
  <c r="P128" i="35"/>
  <c r="E131" i="35"/>
  <c r="D131" i="35" s="1"/>
  <c r="G132" i="35"/>
  <c r="P134" i="35"/>
  <c r="E137" i="35"/>
  <c r="D137" i="35" s="1"/>
  <c r="G138" i="35"/>
  <c r="P140" i="35"/>
  <c r="E143" i="35"/>
  <c r="D143" i="35" s="1"/>
  <c r="G144" i="35"/>
  <c r="P146" i="35"/>
  <c r="E149" i="35"/>
  <c r="G150" i="35"/>
  <c r="P91" i="35"/>
  <c r="G95" i="35"/>
  <c r="P97" i="35"/>
  <c r="G101" i="35"/>
  <c r="P103" i="35"/>
  <c r="G107" i="35"/>
  <c r="P109" i="35"/>
  <c r="G113" i="35"/>
  <c r="P115" i="35"/>
  <c r="G119" i="35"/>
  <c r="P121" i="35"/>
  <c r="G125" i="35"/>
  <c r="P127" i="35"/>
  <c r="E130" i="35"/>
  <c r="D130" i="35" s="1"/>
  <c r="G131" i="35"/>
  <c r="P133" i="35"/>
  <c r="E136" i="35"/>
  <c r="G137" i="35"/>
  <c r="P139" i="35"/>
  <c r="E142" i="35"/>
  <c r="D142" i="35" s="1"/>
  <c r="G143" i="35"/>
  <c r="P145" i="35"/>
  <c r="E148" i="35"/>
  <c r="G149" i="35"/>
  <c r="D136" i="35" l="1"/>
  <c r="D29" i="35"/>
  <c r="D47" i="35"/>
  <c r="D52" i="35"/>
  <c r="D116" i="35"/>
  <c r="D20" i="35"/>
  <c r="D141" i="35"/>
  <c r="D35" i="35"/>
  <c r="D81" i="35"/>
  <c r="D37" i="35"/>
  <c r="D62" i="35"/>
  <c r="D60" i="35"/>
  <c r="D28" i="35"/>
  <c r="D74" i="35"/>
  <c r="D76" i="35"/>
  <c r="D117" i="35"/>
  <c r="D55" i="35"/>
  <c r="D125" i="35"/>
  <c r="D59" i="35"/>
  <c r="D84" i="35"/>
  <c r="D17" i="35"/>
  <c r="D104" i="35"/>
  <c r="D51" i="35"/>
  <c r="D148" i="35"/>
  <c r="D149" i="35"/>
  <c r="D71" i="35"/>
  <c r="D111" i="35"/>
  <c r="D113" i="35"/>
  <c r="D114" i="35"/>
  <c r="D38" i="35"/>
  <c r="D69" i="35"/>
  <c r="D87" i="35"/>
  <c r="D13" i="35"/>
  <c r="D23" i="35"/>
  <c r="D40" i="35"/>
  <c r="D33" i="35"/>
  <c r="D127" i="35"/>
  <c r="D36" i="35"/>
  <c r="D31" i="35"/>
  <c r="D96" i="35"/>
  <c r="D50" i="35"/>
  <c r="D89" i="35"/>
  <c r="D83" i="35"/>
  <c r="D67" i="35"/>
  <c r="D134" i="35"/>
  <c r="D54" i="35"/>
  <c r="D150" i="35"/>
  <c r="D77" i="35"/>
  <c r="D22" i="35"/>
  <c r="D123" i="35"/>
  <c r="D93" i="35"/>
  <c r="D92" i="35"/>
  <c r="D27" i="35"/>
  <c r="D21" i="35"/>
  <c r="D14" i="35"/>
  <c r="D115" i="35"/>
  <c r="D75" i="35"/>
  <c r="D64" i="35"/>
  <c r="D32" i="35"/>
  <c r="D41" i="35"/>
  <c r="D147" i="35"/>
  <c r="D66" i="35"/>
  <c r="D34" i="35"/>
  <c r="D18" i="35"/>
  <c r="D146" i="35"/>
  <c r="D56" i="35"/>
  <c r="D24" i="35"/>
  <c r="D80" i="35"/>
  <c r="D30" i="35"/>
  <c r="D138" i="35"/>
  <c r="D97" i="35"/>
  <c r="D126" i="35"/>
  <c r="D132" i="35"/>
  <c r="D58" i="35"/>
  <c r="D128" i="35"/>
  <c r="D120" i="35"/>
  <c r="D26" i="35"/>
  <c r="D90" i="35"/>
  <c r="D140" i="35"/>
  <c r="D49" i="35"/>
  <c r="D46" i="35"/>
  <c r="D144" i="35"/>
  <c r="F12" i="35"/>
  <c r="F9" i="35" s="1"/>
  <c r="G12" i="35"/>
  <c r="G9" i="35" s="1"/>
  <c r="P12" i="35"/>
  <c r="P9" i="35" s="1"/>
  <c r="D57" i="35"/>
  <c r="D53" i="35"/>
  <c r="D91" i="35"/>
  <c r="E12" i="35"/>
  <c r="E9" i="35" s="1"/>
  <c r="D109" i="35"/>
  <c r="D61" i="35"/>
  <c r="D68" i="35"/>
  <c r="D12" i="35" l="1"/>
  <c r="D9" i="35" s="1"/>
  <c r="I107" i="24" l="1"/>
  <c r="I53" i="24"/>
  <c r="I41" i="24"/>
  <c r="I40" i="24"/>
  <c r="I32" i="24"/>
  <c r="I28" i="24"/>
  <c r="I14" i="24"/>
  <c r="G133" i="28" l="1"/>
  <c r="E36" i="28"/>
  <c r="E14" i="18" l="1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3" i="18"/>
  <c r="F12" i="18"/>
  <c r="F9" i="18" s="1"/>
  <c r="G12" i="18"/>
  <c r="G9" i="18" s="1"/>
  <c r="D13" i="29" l="1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Q132" i="17" l="1"/>
  <c r="Q84" i="17"/>
  <c r="Q52" i="17"/>
  <c r="Q147" i="17"/>
  <c r="Q99" i="17"/>
  <c r="Q27" i="17"/>
  <c r="Q146" i="17"/>
  <c r="Q130" i="17"/>
  <c r="Q122" i="17"/>
  <c r="Q114" i="17"/>
  <c r="Q106" i="17"/>
  <c r="Q98" i="17"/>
  <c r="Q90" i="17"/>
  <c r="Q82" i="17"/>
  <c r="Q74" i="17"/>
  <c r="Q66" i="17"/>
  <c r="Q58" i="17"/>
  <c r="Q50" i="17"/>
  <c r="Q42" i="17"/>
  <c r="Q34" i="17"/>
  <c r="Q26" i="17"/>
  <c r="Q18" i="17"/>
  <c r="Q124" i="17"/>
  <c r="Q76" i="17"/>
  <c r="Q36" i="17"/>
  <c r="Q107" i="17"/>
  <c r="Q19" i="17"/>
  <c r="Q138" i="17"/>
  <c r="Q145" i="17"/>
  <c r="Q137" i="17"/>
  <c r="Q129" i="17"/>
  <c r="Q121" i="17"/>
  <c r="Q113" i="17"/>
  <c r="Q105" i="17"/>
  <c r="Q97" i="17"/>
  <c r="Q89" i="17"/>
  <c r="Q81" i="17"/>
  <c r="Q73" i="17"/>
  <c r="Q65" i="17"/>
  <c r="Q57" i="17"/>
  <c r="Q49" i="17"/>
  <c r="Q41" i="17"/>
  <c r="Q33" i="17"/>
  <c r="Q25" i="17"/>
  <c r="Q17" i="17"/>
  <c r="Q108" i="17"/>
  <c r="Q60" i="17"/>
  <c r="Q139" i="17"/>
  <c r="Q83" i="17"/>
  <c r="Q35" i="17"/>
  <c r="Q120" i="17"/>
  <c r="Q104" i="17"/>
  <c r="Q88" i="17"/>
  <c r="Q72" i="17"/>
  <c r="Q64" i="17"/>
  <c r="Q56" i="17"/>
  <c r="Q48" i="17"/>
  <c r="Q40" i="17"/>
  <c r="Q32" i="17"/>
  <c r="Q24" i="17"/>
  <c r="Q16" i="17"/>
  <c r="Q100" i="17"/>
  <c r="Q28" i="17"/>
  <c r="Q123" i="17"/>
  <c r="Q91" i="17"/>
  <c r="Q59" i="17"/>
  <c r="Q144" i="17"/>
  <c r="Q128" i="17"/>
  <c r="Q96" i="17"/>
  <c r="Q143" i="17"/>
  <c r="Q135" i="17"/>
  <c r="Q127" i="17"/>
  <c r="Q119" i="17"/>
  <c r="Q111" i="17"/>
  <c r="Q103" i="17"/>
  <c r="Q95" i="17"/>
  <c r="Q87" i="17"/>
  <c r="Q79" i="17"/>
  <c r="Q71" i="17"/>
  <c r="Q63" i="17"/>
  <c r="Q55" i="17"/>
  <c r="Q47" i="17"/>
  <c r="Q39" i="17"/>
  <c r="Q31" i="17"/>
  <c r="Q23" i="17"/>
  <c r="Q15" i="17"/>
  <c r="Q148" i="17"/>
  <c r="Q116" i="17"/>
  <c r="Q68" i="17"/>
  <c r="Q20" i="17"/>
  <c r="Q115" i="17"/>
  <c r="Q67" i="17"/>
  <c r="Q51" i="17"/>
  <c r="Q136" i="17"/>
  <c r="Q112" i="17"/>
  <c r="Q80" i="17"/>
  <c r="Q150" i="17"/>
  <c r="Q142" i="17"/>
  <c r="Q134" i="17"/>
  <c r="Q126" i="17"/>
  <c r="Q118" i="17"/>
  <c r="Q110" i="17"/>
  <c r="Q102" i="17"/>
  <c r="Q94" i="17"/>
  <c r="Q86" i="17"/>
  <c r="Q78" i="17"/>
  <c r="Q70" i="17"/>
  <c r="Q62" i="17"/>
  <c r="Q54" i="17"/>
  <c r="Q46" i="17"/>
  <c r="Q38" i="17"/>
  <c r="Q30" i="17"/>
  <c r="Q22" i="17"/>
  <c r="Q14" i="17"/>
  <c r="Q140" i="17"/>
  <c r="Q92" i="17"/>
  <c r="Q44" i="17"/>
  <c r="Q131" i="17"/>
  <c r="Q75" i="17"/>
  <c r="Q43" i="17"/>
  <c r="Q149" i="17"/>
  <c r="Q141" i="17"/>
  <c r="Q133" i="17"/>
  <c r="Q125" i="17"/>
  <c r="Q117" i="17"/>
  <c r="Q109" i="17"/>
  <c r="Q101" i="17"/>
  <c r="Q93" i="17"/>
  <c r="Q85" i="17"/>
  <c r="Q77" i="17"/>
  <c r="Q69" i="17"/>
  <c r="Q61" i="17"/>
  <c r="Q53" i="17"/>
  <c r="Q45" i="17"/>
  <c r="Q37" i="17"/>
  <c r="Q29" i="17"/>
  <c r="Q21" i="17"/>
  <c r="Q13" i="17"/>
  <c r="D150" i="24" l="1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0" i="24"/>
  <c r="D9" i="24"/>
  <c r="J149" i="31" l="1"/>
  <c r="J148" i="31" l="1"/>
  <c r="J147" i="31"/>
  <c r="J146" i="31"/>
  <c r="D13" i="28"/>
  <c r="P13" i="17" s="1"/>
  <c r="D14" i="28"/>
  <c r="P14" i="17" s="1"/>
  <c r="D15" i="28"/>
  <c r="P15" i="17" s="1"/>
  <c r="D16" i="28"/>
  <c r="P16" i="17" s="1"/>
  <c r="D17" i="28"/>
  <c r="P17" i="17" s="1"/>
  <c r="D18" i="28"/>
  <c r="P18" i="17" s="1"/>
  <c r="D19" i="28"/>
  <c r="P19" i="17" s="1"/>
  <c r="D20" i="28"/>
  <c r="P20" i="17" s="1"/>
  <c r="D21" i="28"/>
  <c r="P21" i="17" s="1"/>
  <c r="D22" i="28"/>
  <c r="P22" i="17" s="1"/>
  <c r="D23" i="28"/>
  <c r="P23" i="17" s="1"/>
  <c r="D24" i="28"/>
  <c r="P24" i="17" s="1"/>
  <c r="D25" i="28"/>
  <c r="P25" i="17" s="1"/>
  <c r="D26" i="28"/>
  <c r="P26" i="17" s="1"/>
  <c r="D27" i="28"/>
  <c r="P27" i="17" s="1"/>
  <c r="D28" i="28"/>
  <c r="P28" i="17" s="1"/>
  <c r="D29" i="28"/>
  <c r="P29" i="17" s="1"/>
  <c r="D30" i="28"/>
  <c r="P30" i="17" s="1"/>
  <c r="D31" i="28"/>
  <c r="P31" i="17" s="1"/>
  <c r="D32" i="28"/>
  <c r="P32" i="17" s="1"/>
  <c r="D33" i="28"/>
  <c r="P33" i="17" s="1"/>
  <c r="D34" i="28"/>
  <c r="P34" i="17" s="1"/>
  <c r="D35" i="28"/>
  <c r="P35" i="17" s="1"/>
  <c r="D36" i="28"/>
  <c r="P36" i="17" s="1"/>
  <c r="D37" i="28"/>
  <c r="P37" i="17" s="1"/>
  <c r="D38" i="28"/>
  <c r="P38" i="17" s="1"/>
  <c r="D39" i="28"/>
  <c r="P39" i="17" s="1"/>
  <c r="D40" i="28"/>
  <c r="P40" i="17" s="1"/>
  <c r="D41" i="28"/>
  <c r="P41" i="17" s="1"/>
  <c r="D42" i="28"/>
  <c r="P42" i="17" s="1"/>
  <c r="D43" i="28"/>
  <c r="P43" i="17" s="1"/>
  <c r="D44" i="28"/>
  <c r="P44" i="17" s="1"/>
  <c r="D45" i="28"/>
  <c r="P45" i="17" s="1"/>
  <c r="D46" i="28"/>
  <c r="P46" i="17" s="1"/>
  <c r="D47" i="28"/>
  <c r="P47" i="17" s="1"/>
  <c r="D48" i="28"/>
  <c r="P48" i="17" s="1"/>
  <c r="D49" i="28"/>
  <c r="P49" i="17" s="1"/>
  <c r="D50" i="28"/>
  <c r="P50" i="17" s="1"/>
  <c r="D51" i="28"/>
  <c r="P51" i="17" s="1"/>
  <c r="D52" i="28"/>
  <c r="P52" i="17" s="1"/>
  <c r="D53" i="28"/>
  <c r="P53" i="17" s="1"/>
  <c r="D54" i="28"/>
  <c r="P54" i="17" s="1"/>
  <c r="D55" i="28"/>
  <c r="P55" i="17" s="1"/>
  <c r="D56" i="28"/>
  <c r="P56" i="17" s="1"/>
  <c r="D57" i="28"/>
  <c r="P57" i="17" s="1"/>
  <c r="D58" i="28"/>
  <c r="P58" i="17" s="1"/>
  <c r="D59" i="28"/>
  <c r="P59" i="17" s="1"/>
  <c r="D60" i="28"/>
  <c r="P60" i="17" s="1"/>
  <c r="D61" i="28"/>
  <c r="P61" i="17" s="1"/>
  <c r="D62" i="28"/>
  <c r="P62" i="17" s="1"/>
  <c r="D63" i="28"/>
  <c r="P63" i="17" s="1"/>
  <c r="D64" i="28"/>
  <c r="P64" i="17" s="1"/>
  <c r="D65" i="28"/>
  <c r="P65" i="17" s="1"/>
  <c r="D66" i="28"/>
  <c r="P66" i="17" s="1"/>
  <c r="D67" i="28"/>
  <c r="P67" i="17" s="1"/>
  <c r="D68" i="28"/>
  <c r="P68" i="17" s="1"/>
  <c r="D69" i="28"/>
  <c r="P69" i="17" s="1"/>
  <c r="D70" i="28"/>
  <c r="P70" i="17" s="1"/>
  <c r="D71" i="28"/>
  <c r="P71" i="17" s="1"/>
  <c r="D72" i="28"/>
  <c r="P72" i="17" s="1"/>
  <c r="D73" i="28"/>
  <c r="P73" i="17" s="1"/>
  <c r="D74" i="28"/>
  <c r="P74" i="17" s="1"/>
  <c r="D75" i="28"/>
  <c r="P75" i="17" s="1"/>
  <c r="D76" i="28"/>
  <c r="P76" i="17" s="1"/>
  <c r="D77" i="28"/>
  <c r="P77" i="17" s="1"/>
  <c r="D78" i="28"/>
  <c r="P78" i="17" s="1"/>
  <c r="D79" i="28"/>
  <c r="P79" i="17" s="1"/>
  <c r="D80" i="28"/>
  <c r="P80" i="17" s="1"/>
  <c r="D81" i="28"/>
  <c r="P81" i="17" s="1"/>
  <c r="D82" i="28"/>
  <c r="P82" i="17" s="1"/>
  <c r="D83" i="28"/>
  <c r="P83" i="17" s="1"/>
  <c r="D84" i="28"/>
  <c r="P84" i="17" s="1"/>
  <c r="D85" i="28"/>
  <c r="P85" i="17" s="1"/>
  <c r="D86" i="28"/>
  <c r="P86" i="17" s="1"/>
  <c r="D87" i="28"/>
  <c r="P87" i="17" s="1"/>
  <c r="D88" i="28"/>
  <c r="P88" i="17" s="1"/>
  <c r="D89" i="28"/>
  <c r="P89" i="17" s="1"/>
  <c r="D90" i="28"/>
  <c r="P90" i="17" s="1"/>
  <c r="D91" i="28"/>
  <c r="P91" i="17" s="1"/>
  <c r="D92" i="28"/>
  <c r="P92" i="17" s="1"/>
  <c r="D93" i="28"/>
  <c r="P93" i="17" s="1"/>
  <c r="D94" i="28"/>
  <c r="P94" i="17" s="1"/>
  <c r="D95" i="28"/>
  <c r="P95" i="17" s="1"/>
  <c r="D96" i="28"/>
  <c r="P96" i="17" s="1"/>
  <c r="D97" i="28"/>
  <c r="P97" i="17" s="1"/>
  <c r="D98" i="28"/>
  <c r="P98" i="17" s="1"/>
  <c r="D99" i="28"/>
  <c r="P99" i="17" s="1"/>
  <c r="D100" i="28"/>
  <c r="P100" i="17" s="1"/>
  <c r="D101" i="28"/>
  <c r="P101" i="17" s="1"/>
  <c r="D102" i="28"/>
  <c r="P102" i="17" s="1"/>
  <c r="D103" i="28"/>
  <c r="P103" i="17" s="1"/>
  <c r="D104" i="28"/>
  <c r="P104" i="17" s="1"/>
  <c r="D105" i="28"/>
  <c r="P105" i="17" s="1"/>
  <c r="D106" i="28"/>
  <c r="P106" i="17" s="1"/>
  <c r="D107" i="28"/>
  <c r="P107" i="17" s="1"/>
  <c r="D108" i="28"/>
  <c r="P108" i="17" s="1"/>
  <c r="D109" i="28"/>
  <c r="P109" i="17" s="1"/>
  <c r="D110" i="28"/>
  <c r="P110" i="17" s="1"/>
  <c r="D111" i="28"/>
  <c r="P111" i="17" s="1"/>
  <c r="D112" i="28"/>
  <c r="P112" i="17" s="1"/>
  <c r="D113" i="28"/>
  <c r="P113" i="17" s="1"/>
  <c r="D114" i="28"/>
  <c r="P114" i="17" s="1"/>
  <c r="D115" i="28"/>
  <c r="P115" i="17" s="1"/>
  <c r="D116" i="28"/>
  <c r="P116" i="17" s="1"/>
  <c r="D117" i="28"/>
  <c r="P117" i="17" s="1"/>
  <c r="D118" i="28"/>
  <c r="P118" i="17" s="1"/>
  <c r="D119" i="28"/>
  <c r="P119" i="17" s="1"/>
  <c r="D120" i="28"/>
  <c r="P120" i="17" s="1"/>
  <c r="D121" i="28"/>
  <c r="P121" i="17" s="1"/>
  <c r="D122" i="28"/>
  <c r="P122" i="17" s="1"/>
  <c r="D123" i="28"/>
  <c r="P123" i="17" s="1"/>
  <c r="D124" i="28"/>
  <c r="P124" i="17" s="1"/>
  <c r="D125" i="28"/>
  <c r="P125" i="17" s="1"/>
  <c r="D126" i="28"/>
  <c r="P126" i="17" s="1"/>
  <c r="D127" i="28"/>
  <c r="P127" i="17" s="1"/>
  <c r="D128" i="28"/>
  <c r="P128" i="17" s="1"/>
  <c r="D129" i="28"/>
  <c r="P129" i="17" s="1"/>
  <c r="D130" i="28"/>
  <c r="P130" i="17" s="1"/>
  <c r="D131" i="28"/>
  <c r="P131" i="17" s="1"/>
  <c r="D132" i="28"/>
  <c r="P132" i="17" s="1"/>
  <c r="D133" i="28"/>
  <c r="P133" i="17" s="1"/>
  <c r="D134" i="28"/>
  <c r="P134" i="17" s="1"/>
  <c r="D135" i="28"/>
  <c r="P135" i="17" s="1"/>
  <c r="D136" i="28"/>
  <c r="P136" i="17" s="1"/>
  <c r="D137" i="28"/>
  <c r="P137" i="17" s="1"/>
  <c r="D138" i="28"/>
  <c r="P138" i="17" s="1"/>
  <c r="D139" i="28"/>
  <c r="P139" i="17" s="1"/>
  <c r="D140" i="28"/>
  <c r="P140" i="17" s="1"/>
  <c r="D141" i="28"/>
  <c r="P141" i="17" s="1"/>
  <c r="D142" i="28"/>
  <c r="P142" i="17" s="1"/>
  <c r="D143" i="28"/>
  <c r="P143" i="17" s="1"/>
  <c r="D144" i="28"/>
  <c r="P144" i="17" s="1"/>
  <c r="D145" i="28"/>
  <c r="P145" i="17" s="1"/>
  <c r="D146" i="28"/>
  <c r="P146" i="17" s="1"/>
  <c r="D147" i="28"/>
  <c r="P147" i="17" s="1"/>
  <c r="D148" i="28"/>
  <c r="P148" i="17" s="1"/>
  <c r="D149" i="28"/>
  <c r="P149" i="17" s="1"/>
  <c r="D150" i="28"/>
  <c r="P150" i="17" s="1"/>
  <c r="D12" i="28"/>
  <c r="P12" i="17" s="1"/>
  <c r="D10" i="28"/>
  <c r="P10" i="17" s="1"/>
  <c r="P9" i="17"/>
  <c r="G10" i="31" l="1"/>
  <c r="G7" i="31" s="1"/>
  <c r="L10" i="31"/>
  <c r="L7" i="31" s="1"/>
  <c r="I149" i="31"/>
  <c r="H149" i="31"/>
  <c r="O150" i="17"/>
  <c r="M150" i="17"/>
  <c r="K150" i="17"/>
  <c r="I150" i="17"/>
  <c r="N11" i="17"/>
  <c r="N8" i="17" s="1"/>
  <c r="J150" i="26"/>
  <c r="D150" i="26" s="1"/>
  <c r="J150" i="17"/>
  <c r="H150" i="17"/>
  <c r="M151" i="18"/>
  <c r="H151" i="18"/>
  <c r="D150" i="22"/>
  <c r="D150" i="17" s="1"/>
  <c r="L150" i="17" l="1"/>
  <c r="D151" i="18"/>
  <c r="D149" i="31"/>
  <c r="D11" i="27"/>
  <c r="D8" i="27" s="1"/>
  <c r="E11" i="28"/>
  <c r="F11" i="28"/>
  <c r="G11" i="28"/>
  <c r="E11" i="34"/>
  <c r="F11" i="34"/>
  <c r="G11" i="34"/>
  <c r="H11" i="34"/>
  <c r="I11" i="34"/>
  <c r="J11" i="34"/>
  <c r="K11" i="34"/>
  <c r="G150" i="17" l="1"/>
  <c r="F150" i="17" s="1"/>
  <c r="F149" i="31" s="1"/>
  <c r="D150" i="34"/>
  <c r="E150" i="17" s="1"/>
  <c r="D130" i="34"/>
  <c r="E149" i="31" l="1"/>
  <c r="K149" i="31" s="1"/>
  <c r="M149" i="31" s="1"/>
  <c r="R150" i="17"/>
  <c r="H13" i="18" l="1"/>
  <c r="H148" i="18"/>
  <c r="I12" i="18"/>
  <c r="J12" i="18"/>
  <c r="J9" i="18" s="1"/>
  <c r="K12" i="18"/>
  <c r="L12" i="18"/>
  <c r="L9" i="18" s="1"/>
  <c r="N12" i="18"/>
  <c r="N9" i="18" s="1"/>
  <c r="O12" i="18"/>
  <c r="O9" i="18" s="1"/>
  <c r="P12" i="18"/>
  <c r="P9" i="18" s="1"/>
  <c r="Q12" i="18"/>
  <c r="Q9" i="18" s="1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9" i="18"/>
  <c r="H150" i="18"/>
  <c r="H11" i="18"/>
  <c r="H10" i="18"/>
  <c r="K9" i="18" l="1"/>
  <c r="I9" i="18"/>
  <c r="H12" i="18"/>
  <c r="H9" i="18" s="1"/>
  <c r="E11" i="24"/>
  <c r="F11" i="24"/>
  <c r="G11" i="24"/>
  <c r="H11" i="24"/>
  <c r="D149" i="22" l="1"/>
  <c r="M150" i="18"/>
  <c r="D150" i="18" s="1"/>
  <c r="M149" i="18"/>
  <c r="D149" i="18" s="1"/>
  <c r="J149" i="26" l="1"/>
  <c r="D149" i="26" s="1"/>
  <c r="I148" i="31" l="1"/>
  <c r="H148" i="31"/>
  <c r="O149" i="17" l="1"/>
  <c r="M149" i="17"/>
  <c r="L149" i="17"/>
  <c r="K149" i="17"/>
  <c r="J149" i="17"/>
  <c r="I149" i="17"/>
  <c r="H149" i="17"/>
  <c r="G149" i="17"/>
  <c r="D149" i="17"/>
  <c r="D148" i="31"/>
  <c r="F149" i="17" l="1"/>
  <c r="F148" i="31" l="1"/>
  <c r="D91" i="34" l="1"/>
  <c r="D149" i="34" l="1"/>
  <c r="E149" i="17" s="1"/>
  <c r="E148" i="31" l="1"/>
  <c r="K148" i="31" s="1"/>
  <c r="M148" i="31" s="1"/>
  <c r="R149" i="17"/>
  <c r="D16" i="22"/>
  <c r="D10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1" i="34" l="1"/>
  <c r="D11" i="23"/>
  <c r="K11" i="24" l="1"/>
  <c r="L11" i="24"/>
  <c r="M148" i="18" l="1"/>
  <c r="D148" i="18" s="1"/>
  <c r="M147" i="18"/>
  <c r="D147" i="18" s="1"/>
  <c r="M146" i="18"/>
  <c r="D146" i="18" s="1"/>
  <c r="M145" i="18"/>
  <c r="D145" i="18" s="1"/>
  <c r="M144" i="18"/>
  <c r="D144" i="18" s="1"/>
  <c r="M143" i="18"/>
  <c r="D143" i="18" s="1"/>
  <c r="M142" i="18"/>
  <c r="D142" i="18" s="1"/>
  <c r="M141" i="18"/>
  <c r="M140" i="18"/>
  <c r="M139" i="18"/>
  <c r="M138" i="18"/>
  <c r="M137" i="18"/>
  <c r="M136" i="18"/>
  <c r="M135" i="18"/>
  <c r="M134" i="18"/>
  <c r="M133" i="18"/>
  <c r="M132" i="18"/>
  <c r="M131" i="18"/>
  <c r="D131" i="18" s="1"/>
  <c r="M130" i="18"/>
  <c r="D130" i="18" s="1"/>
  <c r="M129" i="18"/>
  <c r="D129" i="18" s="1"/>
  <c r="M128" i="18"/>
  <c r="D128" i="18" s="1"/>
  <c r="M127" i="18"/>
  <c r="D127" i="18" s="1"/>
  <c r="M126" i="18"/>
  <c r="D126" i="18" s="1"/>
  <c r="M125" i="18"/>
  <c r="D125" i="18" s="1"/>
  <c r="M124" i="18"/>
  <c r="D124" i="18" s="1"/>
  <c r="M123" i="18"/>
  <c r="D123" i="18" s="1"/>
  <c r="M122" i="18"/>
  <c r="D122" i="18" s="1"/>
  <c r="M121" i="18"/>
  <c r="D121" i="18" s="1"/>
  <c r="M120" i="18"/>
  <c r="D120" i="18" s="1"/>
  <c r="M119" i="18"/>
  <c r="D119" i="18" s="1"/>
  <c r="M118" i="18"/>
  <c r="D118" i="18" s="1"/>
  <c r="M117" i="18"/>
  <c r="D117" i="18" s="1"/>
  <c r="M116" i="18"/>
  <c r="D116" i="18" s="1"/>
  <c r="M115" i="18"/>
  <c r="D115" i="18" s="1"/>
  <c r="M114" i="18"/>
  <c r="D114" i="18" s="1"/>
  <c r="M113" i="18"/>
  <c r="D113" i="18" s="1"/>
  <c r="M112" i="18"/>
  <c r="M111" i="18"/>
  <c r="M110" i="18"/>
  <c r="M109" i="18"/>
  <c r="M108" i="18"/>
  <c r="M107" i="18"/>
  <c r="M106" i="18"/>
  <c r="M105" i="18"/>
  <c r="M104" i="18"/>
  <c r="M103" i="18"/>
  <c r="M102" i="18"/>
  <c r="M101" i="18"/>
  <c r="M100" i="18"/>
  <c r="M99" i="18"/>
  <c r="M98" i="18"/>
  <c r="M97" i="18"/>
  <c r="M96" i="18"/>
  <c r="M95" i="18"/>
  <c r="M94" i="18"/>
  <c r="M93" i="18"/>
  <c r="M92" i="18"/>
  <c r="M91" i="18"/>
  <c r="M90" i="18"/>
  <c r="M89" i="18"/>
  <c r="M88" i="18"/>
  <c r="M87" i="18"/>
  <c r="M86" i="18"/>
  <c r="M85" i="18"/>
  <c r="M84" i="18"/>
  <c r="M83" i="18"/>
  <c r="M82" i="18"/>
  <c r="M81" i="18"/>
  <c r="M80" i="18"/>
  <c r="M79" i="18"/>
  <c r="M78" i="18"/>
  <c r="M77" i="18"/>
  <c r="M76" i="18"/>
  <c r="M75" i="18"/>
  <c r="M74" i="18"/>
  <c r="M73" i="18"/>
  <c r="M72" i="18"/>
  <c r="M71" i="18"/>
  <c r="M70" i="18"/>
  <c r="M69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1" i="18"/>
  <c r="M10" i="18"/>
  <c r="M12" i="18" l="1"/>
  <c r="M9" i="18" s="1"/>
  <c r="D112" i="18"/>
  <c r="D134" i="18"/>
  <c r="D141" i="18"/>
  <c r="D11" i="18"/>
  <c r="D139" i="18"/>
  <c r="D136" i="18"/>
  <c r="D138" i="18"/>
  <c r="D133" i="18"/>
  <c r="D137" i="18"/>
  <c r="D140" i="18"/>
  <c r="D135" i="18"/>
  <c r="D132" i="18"/>
  <c r="D10" i="18"/>
  <c r="J148" i="26" l="1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L11" i="26"/>
  <c r="K11" i="26"/>
  <c r="J11" i="26" l="1"/>
  <c r="D10" i="25"/>
  <c r="D9" i="25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H8" i="17" s="1"/>
  <c r="D10" i="20"/>
  <c r="D9" i="20"/>
  <c r="I11" i="26" l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2" i="29" l="1"/>
  <c r="G11" i="29"/>
  <c r="F11" i="29"/>
  <c r="E11" i="29"/>
  <c r="D10" i="29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D9" i="22"/>
  <c r="Q10" i="17" l="1"/>
  <c r="Q9" i="17"/>
  <c r="Q12" i="17"/>
  <c r="J12" i="31"/>
  <c r="J20" i="31"/>
  <c r="J28" i="31"/>
  <c r="J36" i="31"/>
  <c r="J44" i="31"/>
  <c r="J52" i="31"/>
  <c r="J60" i="31"/>
  <c r="J68" i="31"/>
  <c r="J76" i="31"/>
  <c r="J84" i="31"/>
  <c r="J92" i="31"/>
  <c r="J100" i="31"/>
  <c r="J108" i="31"/>
  <c r="J116" i="31"/>
  <c r="J124" i="31"/>
  <c r="J132" i="31"/>
  <c r="J140" i="31"/>
  <c r="J13" i="31"/>
  <c r="J21" i="31"/>
  <c r="J29" i="31"/>
  <c r="J37" i="31"/>
  <c r="J45" i="31"/>
  <c r="J53" i="31"/>
  <c r="J61" i="31"/>
  <c r="J69" i="31"/>
  <c r="J77" i="31"/>
  <c r="J85" i="31"/>
  <c r="J93" i="31"/>
  <c r="J101" i="31"/>
  <c r="J109" i="31"/>
  <c r="J117" i="31"/>
  <c r="J125" i="31"/>
  <c r="J133" i="31"/>
  <c r="J141" i="31"/>
  <c r="J22" i="31"/>
  <c r="J46" i="31"/>
  <c r="J78" i="31"/>
  <c r="J102" i="31"/>
  <c r="J134" i="31"/>
  <c r="J47" i="31"/>
  <c r="J71" i="31"/>
  <c r="J95" i="31"/>
  <c r="J119" i="31"/>
  <c r="J135" i="31"/>
  <c r="J16" i="31"/>
  <c r="J24" i="31"/>
  <c r="J32" i="31"/>
  <c r="J40" i="31"/>
  <c r="J48" i="31"/>
  <c r="J56" i="31"/>
  <c r="J64" i="31"/>
  <c r="J72" i="31"/>
  <c r="J80" i="31"/>
  <c r="J88" i="31"/>
  <c r="J96" i="31"/>
  <c r="J104" i="31"/>
  <c r="J112" i="31"/>
  <c r="J120" i="31"/>
  <c r="J128" i="31"/>
  <c r="J136" i="31"/>
  <c r="J144" i="31"/>
  <c r="J30" i="31"/>
  <c r="J54" i="31"/>
  <c r="J86" i="31"/>
  <c r="J110" i="31"/>
  <c r="J142" i="31"/>
  <c r="J15" i="31"/>
  <c r="J23" i="31"/>
  <c r="J55" i="31"/>
  <c r="J79" i="31"/>
  <c r="J103" i="31"/>
  <c r="J143" i="31"/>
  <c r="J17" i="31"/>
  <c r="J25" i="31"/>
  <c r="J33" i="31"/>
  <c r="J41" i="31"/>
  <c r="J49" i="31"/>
  <c r="J57" i="31"/>
  <c r="J65" i="31"/>
  <c r="J73" i="31"/>
  <c r="J81" i="31"/>
  <c r="J89" i="31"/>
  <c r="J97" i="31"/>
  <c r="J105" i="31"/>
  <c r="J113" i="31"/>
  <c r="J121" i="31"/>
  <c r="J129" i="31"/>
  <c r="J137" i="31"/>
  <c r="J145" i="31"/>
  <c r="J14" i="31"/>
  <c r="J38" i="31"/>
  <c r="J70" i="31"/>
  <c r="J94" i="31"/>
  <c r="J126" i="31"/>
  <c r="J39" i="31"/>
  <c r="J18" i="31"/>
  <c r="J26" i="31"/>
  <c r="J34" i="31"/>
  <c r="J42" i="31"/>
  <c r="J50" i="31"/>
  <c r="J58" i="31"/>
  <c r="J66" i="31"/>
  <c r="J74" i="31"/>
  <c r="J82" i="31"/>
  <c r="J90" i="31"/>
  <c r="J98" i="31"/>
  <c r="J106" i="31"/>
  <c r="J114" i="31"/>
  <c r="J122" i="31"/>
  <c r="J130" i="31"/>
  <c r="J138" i="31"/>
  <c r="J62" i="31"/>
  <c r="J118" i="31"/>
  <c r="J31" i="31"/>
  <c r="J63" i="31"/>
  <c r="J87" i="31"/>
  <c r="J111" i="31"/>
  <c r="J127" i="31"/>
  <c r="J11" i="31"/>
  <c r="J19" i="31"/>
  <c r="J27" i="31"/>
  <c r="J35" i="31"/>
  <c r="J43" i="31"/>
  <c r="J51" i="31"/>
  <c r="J59" i="31"/>
  <c r="J67" i="31"/>
  <c r="J75" i="31"/>
  <c r="J83" i="31"/>
  <c r="J91" i="31"/>
  <c r="J99" i="31"/>
  <c r="J107" i="31"/>
  <c r="J115" i="31"/>
  <c r="J123" i="31"/>
  <c r="J131" i="31"/>
  <c r="J139" i="31"/>
  <c r="D11" i="29"/>
  <c r="E11" i="20" l="1"/>
  <c r="F11" i="20"/>
  <c r="G11" i="20"/>
  <c r="I11" i="24"/>
  <c r="J11" i="24"/>
  <c r="F11" i="25"/>
  <c r="G11" i="25"/>
  <c r="H11" i="25"/>
  <c r="I11" i="25"/>
  <c r="J11" i="25"/>
  <c r="K11" i="25"/>
  <c r="E11" i="26"/>
  <c r="F11" i="26"/>
  <c r="G11" i="26"/>
  <c r="H11" i="26"/>
  <c r="M148" i="17" l="1"/>
  <c r="K148" i="17"/>
  <c r="I148" i="17"/>
  <c r="G148" i="17"/>
  <c r="E148" i="17"/>
  <c r="E147" i="31" s="1"/>
  <c r="D148" i="20"/>
  <c r="O148" i="17" s="1"/>
  <c r="I147" i="31" l="1"/>
  <c r="L148" i="17"/>
  <c r="J148" i="17"/>
  <c r="H147" i="31"/>
  <c r="F148" i="17" l="1"/>
  <c r="F147" i="31" s="1"/>
  <c r="L106" i="17" l="1"/>
  <c r="E91" i="17" l="1"/>
  <c r="E90" i="31" s="1"/>
  <c r="E10" i="17"/>
  <c r="E9" i="31" s="1"/>
  <c r="E9" i="17"/>
  <c r="E8" i="31" l="1"/>
  <c r="E147" i="17"/>
  <c r="E146" i="31" s="1"/>
  <c r="E146" i="17"/>
  <c r="E145" i="31" s="1"/>
  <c r="E145" i="17"/>
  <c r="E144" i="31" s="1"/>
  <c r="E144" i="17"/>
  <c r="E143" i="31" s="1"/>
  <c r="E143" i="17"/>
  <c r="E142" i="31" s="1"/>
  <c r="E142" i="17"/>
  <c r="E141" i="31" s="1"/>
  <c r="E141" i="17"/>
  <c r="E140" i="31" s="1"/>
  <c r="E140" i="17"/>
  <c r="E139" i="31" s="1"/>
  <c r="E139" i="17"/>
  <c r="E138" i="31" s="1"/>
  <c r="E138" i="17"/>
  <c r="E137" i="31" s="1"/>
  <c r="E137" i="17"/>
  <c r="E136" i="31" s="1"/>
  <c r="E136" i="17"/>
  <c r="E135" i="31" s="1"/>
  <c r="E135" i="17"/>
  <c r="E134" i="31" s="1"/>
  <c r="E134" i="17"/>
  <c r="E133" i="31" s="1"/>
  <c r="E133" i="17"/>
  <c r="E132" i="31" s="1"/>
  <c r="E132" i="17"/>
  <c r="E131" i="31" s="1"/>
  <c r="E131" i="17"/>
  <c r="E130" i="31" s="1"/>
  <c r="E130" i="17"/>
  <c r="E129" i="31" s="1"/>
  <c r="E129" i="17"/>
  <c r="E128" i="31" s="1"/>
  <c r="E128" i="17"/>
  <c r="E127" i="31" s="1"/>
  <c r="E127" i="17"/>
  <c r="E126" i="31" s="1"/>
  <c r="E126" i="17"/>
  <c r="E125" i="31" s="1"/>
  <c r="E125" i="17"/>
  <c r="E124" i="31" s="1"/>
  <c r="E124" i="17"/>
  <c r="E123" i="31" s="1"/>
  <c r="E123" i="17"/>
  <c r="E122" i="31" s="1"/>
  <c r="E122" i="17"/>
  <c r="E121" i="31" s="1"/>
  <c r="E121" i="17"/>
  <c r="E120" i="31" s="1"/>
  <c r="E120" i="17"/>
  <c r="E119" i="31" s="1"/>
  <c r="E119" i="17"/>
  <c r="E118" i="31" s="1"/>
  <c r="E118" i="17"/>
  <c r="E117" i="31" s="1"/>
  <c r="E117" i="17"/>
  <c r="E116" i="31" s="1"/>
  <c r="E116" i="17"/>
  <c r="E115" i="31" s="1"/>
  <c r="E115" i="17"/>
  <c r="E114" i="31" s="1"/>
  <c r="E114" i="17"/>
  <c r="E113" i="31" s="1"/>
  <c r="E113" i="17"/>
  <c r="E112" i="31" s="1"/>
  <c r="E112" i="17"/>
  <c r="E111" i="31" s="1"/>
  <c r="E111" i="17"/>
  <c r="E110" i="31" s="1"/>
  <c r="E110" i="17"/>
  <c r="E109" i="31" s="1"/>
  <c r="E109" i="17"/>
  <c r="E108" i="31" s="1"/>
  <c r="E108" i="17"/>
  <c r="E107" i="31" s="1"/>
  <c r="E107" i="17"/>
  <c r="E106" i="31" s="1"/>
  <c r="E106" i="17"/>
  <c r="E105" i="31" s="1"/>
  <c r="E105" i="17"/>
  <c r="E104" i="31" s="1"/>
  <c r="E104" i="17"/>
  <c r="E103" i="31" s="1"/>
  <c r="E103" i="17"/>
  <c r="E102" i="31" s="1"/>
  <c r="E102" i="17"/>
  <c r="E101" i="31" s="1"/>
  <c r="E101" i="17"/>
  <c r="E100" i="31" s="1"/>
  <c r="E100" i="17"/>
  <c r="E99" i="31" s="1"/>
  <c r="E99" i="17"/>
  <c r="E98" i="31" s="1"/>
  <c r="E98" i="17"/>
  <c r="E97" i="31" s="1"/>
  <c r="E97" i="17"/>
  <c r="E96" i="31" s="1"/>
  <c r="E96" i="17"/>
  <c r="E95" i="31" s="1"/>
  <c r="E95" i="17"/>
  <c r="E94" i="31" s="1"/>
  <c r="E94" i="17"/>
  <c r="E93" i="31" s="1"/>
  <c r="E92" i="17"/>
  <c r="E91" i="31" s="1"/>
  <c r="E90" i="17"/>
  <c r="E89" i="17"/>
  <c r="E88" i="31" s="1"/>
  <c r="E88" i="17"/>
  <c r="E87" i="31" s="1"/>
  <c r="E87" i="17"/>
  <c r="E86" i="31" s="1"/>
  <c r="E86" i="17"/>
  <c r="E85" i="31" s="1"/>
  <c r="E85" i="17"/>
  <c r="E84" i="31" s="1"/>
  <c r="E84" i="17"/>
  <c r="E83" i="31" s="1"/>
  <c r="E83" i="17"/>
  <c r="E82" i="31" s="1"/>
  <c r="E82" i="17"/>
  <c r="E81" i="31" s="1"/>
  <c r="E81" i="17"/>
  <c r="E80" i="31" s="1"/>
  <c r="E80" i="17"/>
  <c r="E79" i="31" s="1"/>
  <c r="E79" i="17"/>
  <c r="E78" i="31" s="1"/>
  <c r="E78" i="17"/>
  <c r="E77" i="31" s="1"/>
  <c r="E77" i="17"/>
  <c r="E76" i="31" s="1"/>
  <c r="E76" i="17"/>
  <c r="E75" i="31" s="1"/>
  <c r="E75" i="17"/>
  <c r="E74" i="31" s="1"/>
  <c r="E74" i="17"/>
  <c r="E73" i="31" s="1"/>
  <c r="E73" i="17"/>
  <c r="E72" i="31" s="1"/>
  <c r="E72" i="17"/>
  <c r="E71" i="31" s="1"/>
  <c r="E71" i="17"/>
  <c r="E70" i="31" s="1"/>
  <c r="E70" i="17"/>
  <c r="E69" i="31" s="1"/>
  <c r="E69" i="17"/>
  <c r="E68" i="31" s="1"/>
  <c r="E68" i="17"/>
  <c r="E67" i="31" s="1"/>
  <c r="E67" i="17"/>
  <c r="E66" i="31" s="1"/>
  <c r="E66" i="17"/>
  <c r="E65" i="31" s="1"/>
  <c r="E65" i="17"/>
  <c r="E64" i="31" s="1"/>
  <c r="E64" i="17"/>
  <c r="E63" i="31" s="1"/>
  <c r="E63" i="17"/>
  <c r="E62" i="31" s="1"/>
  <c r="E62" i="17"/>
  <c r="E61" i="31" s="1"/>
  <c r="E61" i="17"/>
  <c r="E60" i="31" s="1"/>
  <c r="E60" i="17"/>
  <c r="E59" i="31" s="1"/>
  <c r="E59" i="17"/>
  <c r="E58" i="31" s="1"/>
  <c r="E58" i="17"/>
  <c r="E57" i="31" s="1"/>
  <c r="E57" i="17"/>
  <c r="E56" i="31" s="1"/>
  <c r="E56" i="17"/>
  <c r="E55" i="31" s="1"/>
  <c r="E55" i="17"/>
  <c r="E54" i="31" s="1"/>
  <c r="E54" i="17"/>
  <c r="E53" i="31" s="1"/>
  <c r="E53" i="17"/>
  <c r="E52" i="31" s="1"/>
  <c r="E52" i="17"/>
  <c r="E51" i="31" s="1"/>
  <c r="E51" i="17"/>
  <c r="E50" i="31" s="1"/>
  <c r="E50" i="17"/>
  <c r="E49" i="31" s="1"/>
  <c r="E49" i="17"/>
  <c r="E48" i="31" s="1"/>
  <c r="E48" i="17"/>
  <c r="E47" i="31" s="1"/>
  <c r="E47" i="17"/>
  <c r="E46" i="31" s="1"/>
  <c r="E46" i="17"/>
  <c r="E45" i="31" s="1"/>
  <c r="E45" i="17"/>
  <c r="E44" i="31" s="1"/>
  <c r="E44" i="17"/>
  <c r="E43" i="31" s="1"/>
  <c r="E43" i="17"/>
  <c r="E42" i="31" s="1"/>
  <c r="E42" i="17"/>
  <c r="E41" i="31" s="1"/>
  <c r="E41" i="17"/>
  <c r="E40" i="31" s="1"/>
  <c r="E40" i="17"/>
  <c r="E39" i="31" s="1"/>
  <c r="E39" i="17"/>
  <c r="E38" i="31" s="1"/>
  <c r="E38" i="17"/>
  <c r="E37" i="31" s="1"/>
  <c r="E37" i="17"/>
  <c r="E36" i="31" s="1"/>
  <c r="E36" i="17"/>
  <c r="E35" i="31" s="1"/>
  <c r="E35" i="17"/>
  <c r="E34" i="31" s="1"/>
  <c r="E34" i="17"/>
  <c r="E33" i="31" s="1"/>
  <c r="E33" i="17"/>
  <c r="E32" i="31" s="1"/>
  <c r="E32" i="17"/>
  <c r="E31" i="31" s="1"/>
  <c r="E31" i="17"/>
  <c r="E30" i="31" s="1"/>
  <c r="E30" i="17"/>
  <c r="E29" i="31" s="1"/>
  <c r="E29" i="17"/>
  <c r="E28" i="31" s="1"/>
  <c r="E28" i="17"/>
  <c r="E27" i="31" s="1"/>
  <c r="E27" i="17"/>
  <c r="E26" i="31" s="1"/>
  <c r="E26" i="17"/>
  <c r="E25" i="31" s="1"/>
  <c r="E25" i="17"/>
  <c r="E24" i="31" s="1"/>
  <c r="E24" i="17"/>
  <c r="E23" i="31" s="1"/>
  <c r="E23" i="17"/>
  <c r="E22" i="31" s="1"/>
  <c r="E22" i="17"/>
  <c r="E21" i="31" s="1"/>
  <c r="E21" i="17"/>
  <c r="E20" i="31" s="1"/>
  <c r="E20" i="17"/>
  <c r="E19" i="31" s="1"/>
  <c r="E19" i="17"/>
  <c r="E18" i="31" s="1"/>
  <c r="E18" i="17"/>
  <c r="E17" i="31" s="1"/>
  <c r="E17" i="17"/>
  <c r="E16" i="31" s="1"/>
  <c r="E16" i="17"/>
  <c r="E15" i="31" s="1"/>
  <c r="E15" i="17"/>
  <c r="E14" i="31" s="1"/>
  <c r="E14" i="17"/>
  <c r="E13" i="31" s="1"/>
  <c r="E13" i="17"/>
  <c r="E12" i="31" s="1"/>
  <c r="E89" i="31" l="1"/>
  <c r="E93" i="17"/>
  <c r="E92" i="31" s="1"/>
  <c r="E12" i="17"/>
  <c r="E11" i="31" s="1"/>
  <c r="E10" i="31" l="1"/>
  <c r="E11" i="17"/>
  <c r="E8" i="17" s="1"/>
  <c r="D12" i="25"/>
  <c r="E7" i="31" l="1"/>
  <c r="H9" i="31"/>
  <c r="H8" i="31"/>
  <c r="K94" i="17" l="1"/>
  <c r="K10" i="17"/>
  <c r="K9" i="17"/>
  <c r="D134" i="31" l="1"/>
  <c r="D9" i="31" l="1"/>
  <c r="D8" i="31"/>
  <c r="D8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2" i="31" l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1" i="31" l="1"/>
  <c r="H10" i="31" s="1"/>
  <c r="H7" i="31" s="1"/>
  <c r="D11" i="20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K12" i="17"/>
  <c r="K131" i="17" l="1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L90" i="17"/>
  <c r="D11" i="26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K8" i="17" s="1"/>
  <c r="D11" i="24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L8" i="17" l="1"/>
  <c r="J11" i="17"/>
  <c r="J8" i="17" s="1"/>
  <c r="M11" i="17"/>
  <c r="M8" i="17" s="1"/>
  <c r="O11" i="17"/>
  <c r="O8" i="17" s="1"/>
  <c r="D11" i="28"/>
  <c r="I53" i="31"/>
  <c r="I108" i="31"/>
  <c r="I17" i="31"/>
  <c r="I24" i="31"/>
  <c r="I32" i="31"/>
  <c r="I46" i="31"/>
  <c r="I54" i="31"/>
  <c r="I61" i="31"/>
  <c r="I69" i="31"/>
  <c r="I77" i="31"/>
  <c r="I85" i="31"/>
  <c r="I93" i="31"/>
  <c r="I101" i="31"/>
  <c r="I109" i="31"/>
  <c r="I116" i="31"/>
  <c r="I123" i="31"/>
  <c r="I130" i="31"/>
  <c r="I138" i="31"/>
  <c r="I146" i="31"/>
  <c r="I38" i="31"/>
  <c r="I84" i="31"/>
  <c r="I122" i="31"/>
  <c r="I25" i="31"/>
  <c r="I33" i="31"/>
  <c r="I39" i="31"/>
  <c r="I47" i="31"/>
  <c r="I55" i="31"/>
  <c r="I62" i="31"/>
  <c r="I70" i="31"/>
  <c r="I78" i="31"/>
  <c r="I86" i="31"/>
  <c r="I94" i="31"/>
  <c r="I102" i="31"/>
  <c r="I110" i="31"/>
  <c r="I117" i="31"/>
  <c r="I124" i="31"/>
  <c r="I131" i="31"/>
  <c r="I139" i="31"/>
  <c r="I76" i="31"/>
  <c r="I137" i="31"/>
  <c r="I19" i="31"/>
  <c r="I40" i="31"/>
  <c r="I48" i="31"/>
  <c r="I56" i="31"/>
  <c r="I63" i="31"/>
  <c r="I71" i="31"/>
  <c r="I79" i="31"/>
  <c r="I87" i="31"/>
  <c r="I95" i="31"/>
  <c r="I103" i="31"/>
  <c r="I111" i="31"/>
  <c r="I118" i="31"/>
  <c r="I125" i="31"/>
  <c r="I132" i="31"/>
  <c r="I140" i="31"/>
  <c r="I31" i="31"/>
  <c r="I92" i="31"/>
  <c r="I145" i="31"/>
  <c r="I34" i="31"/>
  <c r="I12" i="31"/>
  <c r="I20" i="31"/>
  <c r="I27" i="31"/>
  <c r="I35" i="31"/>
  <c r="I41" i="31"/>
  <c r="I49" i="31"/>
  <c r="I57" i="31"/>
  <c r="I64" i="31"/>
  <c r="I72" i="31"/>
  <c r="I80" i="31"/>
  <c r="I88" i="31"/>
  <c r="I96" i="31"/>
  <c r="I104" i="31"/>
  <c r="I112" i="31"/>
  <c r="I133" i="31"/>
  <c r="I141" i="31"/>
  <c r="J8" i="31"/>
  <c r="I16" i="31"/>
  <c r="I68" i="31"/>
  <c r="I115" i="31"/>
  <c r="I11" i="31"/>
  <c r="I26" i="31"/>
  <c r="I13" i="31"/>
  <c r="I21" i="31"/>
  <c r="I28" i="31"/>
  <c r="I42" i="31"/>
  <c r="I50" i="31"/>
  <c r="I58" i="31"/>
  <c r="I65" i="31"/>
  <c r="I73" i="31"/>
  <c r="I81" i="31"/>
  <c r="I89" i="31"/>
  <c r="I97" i="31"/>
  <c r="I105" i="31"/>
  <c r="I119" i="31"/>
  <c r="I126" i="31"/>
  <c r="I134" i="31"/>
  <c r="I142" i="31"/>
  <c r="J9" i="31"/>
  <c r="I129" i="31"/>
  <c r="I18" i="31"/>
  <c r="I22" i="31"/>
  <c r="I29" i="31"/>
  <c r="I36" i="31"/>
  <c r="I43" i="31"/>
  <c r="I51" i="31"/>
  <c r="I59" i="31"/>
  <c r="I66" i="31"/>
  <c r="I74" i="31"/>
  <c r="I82" i="31"/>
  <c r="I90" i="31"/>
  <c r="I98" i="31"/>
  <c r="I106" i="31"/>
  <c r="I113" i="31"/>
  <c r="I120" i="31"/>
  <c r="I127" i="31"/>
  <c r="I135" i="31"/>
  <c r="I143" i="31"/>
  <c r="I9" i="31"/>
  <c r="I45" i="31"/>
  <c r="I100" i="31"/>
  <c r="I14" i="31"/>
  <c r="I8" i="31"/>
  <c r="I15" i="31"/>
  <c r="I23" i="31"/>
  <c r="I30" i="31"/>
  <c r="I37" i="31"/>
  <c r="I44" i="31"/>
  <c r="I52" i="31"/>
  <c r="I60" i="31"/>
  <c r="I67" i="31"/>
  <c r="I75" i="31"/>
  <c r="I83" i="31"/>
  <c r="I91" i="31"/>
  <c r="I99" i="31"/>
  <c r="I107" i="31"/>
  <c r="I114" i="31"/>
  <c r="I121" i="31"/>
  <c r="I128" i="31"/>
  <c r="I136" i="31"/>
  <c r="I144" i="31"/>
  <c r="J10" i="31" l="1"/>
  <c r="J7" i="31" s="1"/>
  <c r="P11" i="17"/>
  <c r="P8" i="17" s="1"/>
  <c r="Q11" i="17"/>
  <c r="Q8" i="17" s="1"/>
  <c r="I10" i="31"/>
  <c r="I7" i="31" s="1"/>
  <c r="G10" i="17" l="1"/>
  <c r="F10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" i="17"/>
  <c r="F9" i="17" s="1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136" i="17" l="1"/>
  <c r="F136" i="17" s="1"/>
  <c r="G137" i="17"/>
  <c r="F137" i="17" s="1"/>
  <c r="G140" i="17"/>
  <c r="G138" i="17"/>
  <c r="F138" i="17" s="1"/>
  <c r="G132" i="17"/>
  <c r="G131" i="17"/>
  <c r="F131" i="17" s="1"/>
  <c r="G111" i="17"/>
  <c r="G139" i="17"/>
  <c r="G135" i="17"/>
  <c r="F135" i="17" s="1"/>
  <c r="G134" i="17"/>
  <c r="F134" i="17" s="1"/>
  <c r="G133" i="17"/>
  <c r="R114" i="17" l="1"/>
  <c r="F113" i="31"/>
  <c r="K113" i="31" s="1"/>
  <c r="M113" i="31" s="1"/>
  <c r="R136" i="17"/>
  <c r="F135" i="31"/>
  <c r="K135" i="31" s="1"/>
  <c r="M135" i="31" s="1"/>
  <c r="R117" i="17"/>
  <c r="F116" i="31"/>
  <c r="K116" i="31" s="1"/>
  <c r="M116" i="31" s="1"/>
  <c r="R126" i="17"/>
  <c r="F125" i="31"/>
  <c r="K125" i="31" s="1"/>
  <c r="M125" i="31" s="1"/>
  <c r="R129" i="17"/>
  <c r="F128" i="31"/>
  <c r="K128" i="31" s="1"/>
  <c r="M128" i="31" s="1"/>
  <c r="R128" i="17"/>
  <c r="F127" i="31"/>
  <c r="K127" i="31" s="1"/>
  <c r="M127" i="31" s="1"/>
  <c r="R115" i="17"/>
  <c r="F114" i="31"/>
  <c r="K114" i="31" s="1"/>
  <c r="M114" i="31" s="1"/>
  <c r="R137" i="17"/>
  <c r="F136" i="31"/>
  <c r="K136" i="31" s="1"/>
  <c r="M136" i="31" s="1"/>
  <c r="R9" i="17"/>
  <c r="F8" i="31"/>
  <c r="R130" i="17"/>
  <c r="F129" i="31"/>
  <c r="K129" i="31" s="1"/>
  <c r="M129" i="31" s="1"/>
  <c r="R125" i="17"/>
  <c r="F124" i="31"/>
  <c r="K124" i="31" s="1"/>
  <c r="M124" i="31" s="1"/>
  <c r="R118" i="17"/>
  <c r="F117" i="31"/>
  <c r="K117" i="31" s="1"/>
  <c r="M117" i="31" s="1"/>
  <c r="R135" i="17"/>
  <c r="F134" i="31"/>
  <c r="K134" i="31" s="1"/>
  <c r="M134" i="31" s="1"/>
  <c r="R116" i="17"/>
  <c r="F115" i="31"/>
  <c r="K115" i="31" s="1"/>
  <c r="M115" i="31" s="1"/>
  <c r="R113" i="17"/>
  <c r="F112" i="31"/>
  <c r="K112" i="31" s="1"/>
  <c r="M112" i="31" s="1"/>
  <c r="R119" i="17"/>
  <c r="F118" i="31"/>
  <c r="K118" i="31" s="1"/>
  <c r="M118" i="31" s="1"/>
  <c r="R146" i="17"/>
  <c r="F145" i="31"/>
  <c r="K145" i="31" s="1"/>
  <c r="M145" i="31" s="1"/>
  <c r="R120" i="17"/>
  <c r="F119" i="31"/>
  <c r="K119" i="31" s="1"/>
  <c r="M119" i="31" s="1"/>
  <c r="R10" i="17"/>
  <c r="F9" i="31"/>
  <c r="R122" i="17"/>
  <c r="F121" i="31"/>
  <c r="K121" i="31" s="1"/>
  <c r="M121" i="31" s="1"/>
  <c r="R123" i="17"/>
  <c r="F122" i="31"/>
  <c r="K122" i="31" s="1"/>
  <c r="M122" i="31" s="1"/>
  <c r="R124" i="17"/>
  <c r="F123" i="31"/>
  <c r="K123" i="31" s="1"/>
  <c r="M123" i="31" s="1"/>
  <c r="R121" i="17"/>
  <c r="F120" i="31"/>
  <c r="K120" i="31" s="1"/>
  <c r="M120" i="31" s="1"/>
  <c r="R145" i="17"/>
  <c r="F144" i="31"/>
  <c r="K144" i="31" s="1"/>
  <c r="M144" i="31" s="1"/>
  <c r="R143" i="17"/>
  <c r="F142" i="31"/>
  <c r="K142" i="31" s="1"/>
  <c r="M142" i="31" s="1"/>
  <c r="R147" i="17"/>
  <c r="F146" i="31"/>
  <c r="K146" i="31" s="1"/>
  <c r="M146" i="31" s="1"/>
  <c r="R131" i="17"/>
  <c r="F130" i="31"/>
  <c r="K130" i="31" s="1"/>
  <c r="M130" i="31" s="1"/>
  <c r="R112" i="17"/>
  <c r="F111" i="31"/>
  <c r="K111" i="31" s="1"/>
  <c r="M111" i="31" s="1"/>
  <c r="R127" i="17"/>
  <c r="F126" i="31"/>
  <c r="K126" i="31" s="1"/>
  <c r="M126" i="31" s="1"/>
  <c r="R142" i="17"/>
  <c r="F141" i="31"/>
  <c r="K141" i="31" s="1"/>
  <c r="M141" i="31" s="1"/>
  <c r="R144" i="17"/>
  <c r="F143" i="31"/>
  <c r="K143" i="31" s="1"/>
  <c r="M143" i="31" s="1"/>
  <c r="K9" i="31" l="1"/>
  <c r="K8" i="31"/>
  <c r="R138" i="17"/>
  <c r="F137" i="31"/>
  <c r="K137" i="31" s="1"/>
  <c r="M137" i="31" s="1"/>
  <c r="R134" i="17"/>
  <c r="F133" i="31"/>
  <c r="K133" i="31" s="1"/>
  <c r="M133" i="31" s="1"/>
  <c r="M9" i="31" l="1"/>
  <c r="M8" i="31"/>
  <c r="H11" i="22"/>
  <c r="D148" i="22"/>
  <c r="D11" i="22" l="1"/>
  <c r="D147" i="31"/>
  <c r="D10" i="31" s="1"/>
  <c r="D7" i="31" s="1"/>
  <c r="D148" i="17"/>
  <c r="D11" i="17" s="1"/>
  <c r="D8" i="17" s="1"/>
  <c r="K147" i="31" l="1"/>
  <c r="M147" i="31" s="1"/>
  <c r="R148" i="17"/>
  <c r="I21" i="17" l="1"/>
  <c r="I70" i="17"/>
  <c r="I19" i="17"/>
  <c r="I54" i="17"/>
  <c r="I22" i="17"/>
  <c r="I17" i="17"/>
  <c r="I95" i="17"/>
  <c r="I84" i="17"/>
  <c r="I109" i="17"/>
  <c r="I23" i="17"/>
  <c r="I20" i="17"/>
  <c r="I86" i="17"/>
  <c r="I28" i="17"/>
  <c r="I73" i="17"/>
  <c r="I55" i="17"/>
  <c r="I110" i="17"/>
  <c r="I81" i="17"/>
  <c r="I132" i="17"/>
  <c r="F132" i="17" s="1"/>
  <c r="I100" i="17"/>
  <c r="I107" i="17"/>
  <c r="I67" i="17"/>
  <c r="I97" i="17"/>
  <c r="I103" i="17"/>
  <c r="I37" i="17"/>
  <c r="I57" i="17"/>
  <c r="I52" i="17"/>
  <c r="I16" i="17"/>
  <c r="I66" i="17"/>
  <c r="I56" i="17"/>
  <c r="I36" i="17"/>
  <c r="I98" i="17"/>
  <c r="I29" i="17"/>
  <c r="I46" i="17"/>
  <c r="I72" i="17"/>
  <c r="I133" i="17"/>
  <c r="F133" i="17" s="1"/>
  <c r="I15" i="17"/>
  <c r="I31" i="17"/>
  <c r="I65" i="17"/>
  <c r="I139" i="17"/>
  <c r="F139" i="17" s="1"/>
  <c r="I30" i="17"/>
  <c r="I68" i="17"/>
  <c r="I83" i="17"/>
  <c r="I50" i="17"/>
  <c r="I26" i="17"/>
  <c r="I141" i="17"/>
  <c r="F141" i="17" s="1"/>
  <c r="I53" i="17"/>
  <c r="I49" i="17"/>
  <c r="I102" i="17"/>
  <c r="I59" i="17"/>
  <c r="I51" i="17"/>
  <c r="I140" i="17"/>
  <c r="F140" i="17" s="1"/>
  <c r="I82" i="17"/>
  <c r="I85" i="17"/>
  <c r="I105" i="17"/>
  <c r="I71" i="17"/>
  <c r="I40" i="17"/>
  <c r="I18" i="17"/>
  <c r="I64" i="17"/>
  <c r="I90" i="17"/>
  <c r="I38" i="17"/>
  <c r="I101" i="17"/>
  <c r="I41" i="17"/>
  <c r="I45" i="17"/>
  <c r="I43" i="17"/>
  <c r="I75" i="17"/>
  <c r="I87" i="17"/>
  <c r="I14" i="17"/>
  <c r="I108" i="17"/>
  <c r="I48" i="17"/>
  <c r="I32" i="17"/>
  <c r="I58" i="17"/>
  <c r="I61" i="17"/>
  <c r="I44" i="17"/>
  <c r="I27" i="17"/>
  <c r="I111" i="17"/>
  <c r="F111" i="17" s="1"/>
  <c r="I60" i="17"/>
  <c r="I106" i="17"/>
  <c r="I42" i="17"/>
  <c r="I47" i="17"/>
  <c r="I25" i="17"/>
  <c r="I99" i="17"/>
  <c r="I104" i="17"/>
  <c r="F131" i="31" l="1"/>
  <c r="K131" i="31" s="1"/>
  <c r="M131" i="31" s="1"/>
  <c r="R132" i="17"/>
  <c r="F110" i="31"/>
  <c r="K110" i="31" s="1"/>
  <c r="M110" i="31" s="1"/>
  <c r="R111" i="17"/>
  <c r="R141" i="17"/>
  <c r="F140" i="31"/>
  <c r="K140" i="31" s="1"/>
  <c r="M140" i="31" s="1"/>
  <c r="R140" i="17"/>
  <c r="F139" i="31"/>
  <c r="K139" i="31" s="1"/>
  <c r="M139" i="31" s="1"/>
  <c r="F138" i="31"/>
  <c r="K138" i="31" s="1"/>
  <c r="M138" i="31" s="1"/>
  <c r="R139" i="17"/>
  <c r="R133" i="17"/>
  <c r="F132" i="31"/>
  <c r="K132" i="31" s="1"/>
  <c r="M132" i="31" s="1"/>
  <c r="I12" i="17"/>
  <c r="I13" i="17"/>
  <c r="I33" i="17"/>
  <c r="I96" i="17"/>
  <c r="I11" i="17" l="1"/>
  <c r="I8" i="17" s="1"/>
  <c r="D39" i="18" l="1"/>
  <c r="D68" i="18"/>
  <c r="D65" i="18"/>
  <c r="D93" i="18"/>
  <c r="D36" i="18"/>
  <c r="D92" i="18"/>
  <c r="D70" i="18"/>
  <c r="G69" i="17" s="1"/>
  <c r="F69" i="17" s="1"/>
  <c r="D101" i="18"/>
  <c r="G100" i="17" s="1"/>
  <c r="F100" i="17" s="1"/>
  <c r="D83" i="18"/>
  <c r="D81" i="18"/>
  <c r="D22" i="18"/>
  <c r="D19" i="18"/>
  <c r="D25" i="18"/>
  <c r="D35" i="18"/>
  <c r="D77" i="18"/>
  <c r="D75" i="18"/>
  <c r="D79" i="18"/>
  <c r="D89" i="18"/>
  <c r="D80" i="18"/>
  <c r="D49" i="18"/>
  <c r="D72" i="18"/>
  <c r="D30" i="18"/>
  <c r="D85" i="18"/>
  <c r="D15" i="18"/>
  <c r="D26" i="18"/>
  <c r="D104" i="18"/>
  <c r="D55" i="18"/>
  <c r="D61" i="18"/>
  <c r="D37" i="18"/>
  <c r="D40" i="18"/>
  <c r="D50" i="18"/>
  <c r="D103" i="18"/>
  <c r="D99" i="18"/>
  <c r="D16" i="18"/>
  <c r="D64" i="18"/>
  <c r="D27" i="18"/>
  <c r="D41" i="18"/>
  <c r="D88" i="18"/>
  <c r="D76" i="18"/>
  <c r="D110" i="18"/>
  <c r="D69" i="18"/>
  <c r="D90" i="18"/>
  <c r="G89" i="17" s="1"/>
  <c r="F89" i="17" s="1"/>
  <c r="D28" i="18"/>
  <c r="D38" i="18"/>
  <c r="D17" i="18"/>
  <c r="D87" i="18"/>
  <c r="D71" i="18"/>
  <c r="D74" i="18"/>
  <c r="D33" i="18"/>
  <c r="D84" i="18"/>
  <c r="D58" i="18"/>
  <c r="D66" i="18"/>
  <c r="D86" i="18"/>
  <c r="D106" i="18"/>
  <c r="D48" i="18"/>
  <c r="D63" i="18"/>
  <c r="D45" i="18"/>
  <c r="D18" i="18"/>
  <c r="D42" i="18"/>
  <c r="D32" i="18"/>
  <c r="D44" i="18"/>
  <c r="D67" i="18"/>
  <c r="D13" i="18"/>
  <c r="D59" i="18"/>
  <c r="D23" i="18"/>
  <c r="D78" i="18"/>
  <c r="D111" i="18"/>
  <c r="D43" i="18"/>
  <c r="D51" i="18"/>
  <c r="D73" i="18"/>
  <c r="D96" i="18"/>
  <c r="D107" i="18"/>
  <c r="D52" i="18"/>
  <c r="D98" i="18"/>
  <c r="D57" i="18"/>
  <c r="D94" i="18"/>
  <c r="D21" i="18"/>
  <c r="D24" i="18"/>
  <c r="D31" i="18"/>
  <c r="D60" i="18"/>
  <c r="D105" i="18"/>
  <c r="D47" i="18"/>
  <c r="D34" i="18"/>
  <c r="D95" i="18"/>
  <c r="D102" i="18"/>
  <c r="D56" i="18"/>
  <c r="D100" i="18"/>
  <c r="D46" i="18"/>
  <c r="D82" i="18"/>
  <c r="D62" i="18"/>
  <c r="D20" i="18"/>
  <c r="D109" i="18"/>
  <c r="D54" i="18"/>
  <c r="D97" i="18"/>
  <c r="D91" i="18"/>
  <c r="D29" i="18"/>
  <c r="D53" i="18"/>
  <c r="D108" i="18"/>
  <c r="E12" i="18"/>
  <c r="E9" i="18" s="1"/>
  <c r="D14" i="18"/>
  <c r="G46" i="17" l="1"/>
  <c r="F46" i="17" s="1"/>
  <c r="G51" i="17"/>
  <c r="F51" i="17" s="1"/>
  <c r="R51" i="17" s="1"/>
  <c r="G52" i="17"/>
  <c r="F52" i="17" s="1"/>
  <c r="R52" i="17" s="1"/>
  <c r="G81" i="17"/>
  <c r="F81" i="17" s="1"/>
  <c r="F80" i="31" s="1"/>
  <c r="K80" i="31" s="1"/>
  <c r="M80" i="31" s="1"/>
  <c r="G97" i="17"/>
  <c r="F97" i="17" s="1"/>
  <c r="F96" i="31" s="1"/>
  <c r="K96" i="31" s="1"/>
  <c r="M96" i="31" s="1"/>
  <c r="G110" i="17"/>
  <c r="F110" i="17" s="1"/>
  <c r="R110" i="17" s="1"/>
  <c r="G26" i="17"/>
  <c r="F26" i="17" s="1"/>
  <c r="R26" i="17" s="1"/>
  <c r="G60" i="17"/>
  <c r="F60" i="17" s="1"/>
  <c r="F59" i="31" s="1"/>
  <c r="K59" i="31" s="1"/>
  <c r="M59" i="31" s="1"/>
  <c r="G61" i="17"/>
  <c r="F61" i="17" s="1"/>
  <c r="R61" i="17" s="1"/>
  <c r="G90" i="17"/>
  <c r="F90" i="17" s="1"/>
  <c r="R90" i="17" s="1"/>
  <c r="G59" i="17"/>
  <c r="F59" i="17" s="1"/>
  <c r="R59" i="17" s="1"/>
  <c r="G44" i="17"/>
  <c r="F44" i="17" s="1"/>
  <c r="R44" i="17" s="1"/>
  <c r="G32" i="17"/>
  <c r="F32" i="17" s="1"/>
  <c r="R32" i="17" s="1"/>
  <c r="G54" i="17"/>
  <c r="F54" i="17" s="1"/>
  <c r="R54" i="17" s="1"/>
  <c r="G79" i="17"/>
  <c r="F79" i="17" s="1"/>
  <c r="R79" i="17" s="1"/>
  <c r="G21" i="17"/>
  <c r="F21" i="17" s="1"/>
  <c r="R21" i="17" s="1"/>
  <c r="G35" i="17"/>
  <c r="F35" i="17" s="1"/>
  <c r="F34" i="31" s="1"/>
  <c r="K34" i="31" s="1"/>
  <c r="M34" i="31" s="1"/>
  <c r="G96" i="17"/>
  <c r="F96" i="17" s="1"/>
  <c r="F95" i="31" s="1"/>
  <c r="K95" i="31" s="1"/>
  <c r="M95" i="31" s="1"/>
  <c r="G30" i="17"/>
  <c r="F30" i="17" s="1"/>
  <c r="R30" i="17" s="1"/>
  <c r="G107" i="17"/>
  <c r="F107" i="17" s="1"/>
  <c r="F106" i="31" s="1"/>
  <c r="K106" i="31" s="1"/>
  <c r="M106" i="31" s="1"/>
  <c r="G99" i="17"/>
  <c r="F99" i="17" s="1"/>
  <c r="F98" i="31" s="1"/>
  <c r="K98" i="31" s="1"/>
  <c r="M98" i="31" s="1"/>
  <c r="G55" i="17"/>
  <c r="F55" i="17" s="1"/>
  <c r="R55" i="17" s="1"/>
  <c r="G106" i="17"/>
  <c r="F106" i="17" s="1"/>
  <c r="R106" i="17" s="1"/>
  <c r="G53" i="17"/>
  <c r="F53" i="17" s="1"/>
  <c r="F52" i="31" s="1"/>
  <c r="K52" i="31" s="1"/>
  <c r="M52" i="31" s="1"/>
  <c r="G101" i="17"/>
  <c r="F101" i="17" s="1"/>
  <c r="R101" i="17" s="1"/>
  <c r="G23" i="17"/>
  <c r="F23" i="17" s="1"/>
  <c r="R23" i="17" s="1"/>
  <c r="G95" i="17"/>
  <c r="F95" i="17" s="1"/>
  <c r="F94" i="31" s="1"/>
  <c r="K94" i="31" s="1"/>
  <c r="M94" i="31" s="1"/>
  <c r="G12" i="17"/>
  <c r="G31" i="17"/>
  <c r="F31" i="17" s="1"/>
  <c r="R31" i="17" s="1"/>
  <c r="G29" i="17"/>
  <c r="F29" i="17" s="1"/>
  <c r="F28" i="31" s="1"/>
  <c r="K28" i="31" s="1"/>
  <c r="M28" i="31" s="1"/>
  <c r="G28" i="17"/>
  <c r="F28" i="17" s="1"/>
  <c r="R28" i="17" s="1"/>
  <c r="G104" i="17"/>
  <c r="F104" i="17" s="1"/>
  <c r="F103" i="31" s="1"/>
  <c r="K103" i="31" s="1"/>
  <c r="M103" i="31" s="1"/>
  <c r="G13" i="17"/>
  <c r="F13" i="17" s="1"/>
  <c r="F12" i="31" s="1"/>
  <c r="K12" i="31" s="1"/>
  <c r="M12" i="31" s="1"/>
  <c r="G108" i="17"/>
  <c r="F108" i="17" s="1"/>
  <c r="F107" i="31" s="1"/>
  <c r="K107" i="31" s="1"/>
  <c r="M107" i="31" s="1"/>
  <c r="G94" i="17"/>
  <c r="F94" i="17" s="1"/>
  <c r="R94" i="17" s="1"/>
  <c r="G20" i="17"/>
  <c r="F20" i="17" s="1"/>
  <c r="R20" i="17" s="1"/>
  <c r="G72" i="17"/>
  <c r="F72" i="17" s="1"/>
  <c r="F71" i="31" s="1"/>
  <c r="K71" i="31" s="1"/>
  <c r="M71" i="31" s="1"/>
  <c r="G49" i="17"/>
  <c r="F49" i="17" s="1"/>
  <c r="F48" i="31" s="1"/>
  <c r="K48" i="31" s="1"/>
  <c r="M48" i="31" s="1"/>
  <c r="G19" i="17"/>
  <c r="F19" i="17" s="1"/>
  <c r="R19" i="17" s="1"/>
  <c r="G33" i="17"/>
  <c r="F33" i="17" s="1"/>
  <c r="R33" i="17" s="1"/>
  <c r="G93" i="17"/>
  <c r="F93" i="17" s="1"/>
  <c r="R93" i="17" s="1"/>
  <c r="G50" i="17"/>
  <c r="F50" i="17" s="1"/>
  <c r="F49" i="31" s="1"/>
  <c r="K49" i="31" s="1"/>
  <c r="M49" i="31" s="1"/>
  <c r="G85" i="17"/>
  <c r="F85" i="17" s="1"/>
  <c r="R85" i="17" s="1"/>
  <c r="G16" i="17"/>
  <c r="F16" i="17" s="1"/>
  <c r="R16" i="17" s="1"/>
  <c r="G39" i="17"/>
  <c r="F39" i="17" s="1"/>
  <c r="F38" i="31" s="1"/>
  <c r="K38" i="31" s="1"/>
  <c r="M38" i="31" s="1"/>
  <c r="G84" i="17"/>
  <c r="F84" i="17" s="1"/>
  <c r="F83" i="31" s="1"/>
  <c r="K83" i="31" s="1"/>
  <c r="M83" i="31" s="1"/>
  <c r="G76" i="17"/>
  <c r="F76" i="17" s="1"/>
  <c r="R76" i="17" s="1"/>
  <c r="G62" i="17"/>
  <c r="F62" i="17" s="1"/>
  <c r="F61" i="31" s="1"/>
  <c r="K61" i="31" s="1"/>
  <c r="M61" i="31" s="1"/>
  <c r="G65" i="17"/>
  <c r="F65" i="17" s="1"/>
  <c r="F64" i="31" s="1"/>
  <c r="K64" i="31" s="1"/>
  <c r="M64" i="31" s="1"/>
  <c r="G34" i="17"/>
  <c r="F34" i="17" s="1"/>
  <c r="F33" i="31" s="1"/>
  <c r="K33" i="31" s="1"/>
  <c r="M33" i="31" s="1"/>
  <c r="G36" i="17"/>
  <c r="F36" i="17" s="1"/>
  <c r="F35" i="31" s="1"/>
  <c r="K35" i="31" s="1"/>
  <c r="M35" i="31" s="1"/>
  <c r="G105" i="17"/>
  <c r="F105" i="17" s="1"/>
  <c r="R105" i="17" s="1"/>
  <c r="G98" i="17"/>
  <c r="F98" i="17" s="1"/>
  <c r="F97" i="31" s="1"/>
  <c r="K97" i="31" s="1"/>
  <c r="M97" i="31" s="1"/>
  <c r="G17" i="17"/>
  <c r="F17" i="17" s="1"/>
  <c r="F16" i="31" s="1"/>
  <c r="K16" i="31" s="1"/>
  <c r="M16" i="31" s="1"/>
  <c r="G57" i="17"/>
  <c r="F57" i="17" s="1"/>
  <c r="R57" i="17" s="1"/>
  <c r="G43" i="17"/>
  <c r="F43" i="17" s="1"/>
  <c r="F42" i="31" s="1"/>
  <c r="K42" i="31" s="1"/>
  <c r="M42" i="31" s="1"/>
  <c r="G48" i="17"/>
  <c r="F48" i="17" s="1"/>
  <c r="R48" i="17" s="1"/>
  <c r="F51" i="31"/>
  <c r="K51" i="31" s="1"/>
  <c r="M51" i="31" s="1"/>
  <c r="F45" i="31"/>
  <c r="K45" i="31" s="1"/>
  <c r="M45" i="31" s="1"/>
  <c r="R46" i="17"/>
  <c r="G42" i="17"/>
  <c r="F42" i="17" s="1"/>
  <c r="R100" i="17"/>
  <c r="F99" i="31"/>
  <c r="K99" i="31" s="1"/>
  <c r="M99" i="31" s="1"/>
  <c r="F88" i="31"/>
  <c r="K88" i="31" s="1"/>
  <c r="M88" i="31" s="1"/>
  <c r="R89" i="17"/>
  <c r="R69" i="17"/>
  <c r="F68" i="31"/>
  <c r="K68" i="31" s="1"/>
  <c r="M68" i="31" s="1"/>
  <c r="G77" i="17"/>
  <c r="F77" i="17" s="1"/>
  <c r="G45" i="17"/>
  <c r="F45" i="17" s="1"/>
  <c r="G56" i="17"/>
  <c r="F56" i="17" s="1"/>
  <c r="G66" i="17"/>
  <c r="F66" i="17" s="1"/>
  <c r="G83" i="17"/>
  <c r="F83" i="17" s="1"/>
  <c r="G103" i="17"/>
  <c r="F103" i="17" s="1"/>
  <c r="G80" i="17"/>
  <c r="F80" i="17" s="1"/>
  <c r="G15" i="17"/>
  <c r="F15" i="17" s="1"/>
  <c r="G91" i="17"/>
  <c r="F91" i="17" s="1"/>
  <c r="G74" i="17"/>
  <c r="F74" i="17" s="1"/>
  <c r="G67" i="17"/>
  <c r="F67" i="17" s="1"/>
  <c r="G87" i="17"/>
  <c r="F87" i="17" s="1"/>
  <c r="F12" i="17"/>
  <c r="G37" i="17"/>
  <c r="F37" i="17" s="1"/>
  <c r="G109" i="17"/>
  <c r="F109" i="17" s="1"/>
  <c r="G73" i="17"/>
  <c r="F73" i="17" s="1"/>
  <c r="G14" i="17"/>
  <c r="F14" i="17" s="1"/>
  <c r="G71" i="17"/>
  <c r="F71" i="17" s="1"/>
  <c r="G70" i="17"/>
  <c r="F70" i="17" s="1"/>
  <c r="G63" i="17"/>
  <c r="F63" i="17" s="1"/>
  <c r="G40" i="17"/>
  <c r="F40" i="17" s="1"/>
  <c r="G22" i="17"/>
  <c r="F22" i="17" s="1"/>
  <c r="G88" i="17"/>
  <c r="F88" i="17" s="1"/>
  <c r="G18" i="17"/>
  <c r="F18" i="17" s="1"/>
  <c r="G92" i="17"/>
  <c r="F92" i="17" s="1"/>
  <c r="G24" i="17"/>
  <c r="F24" i="17" s="1"/>
  <c r="G82" i="17"/>
  <c r="F82" i="17" s="1"/>
  <c r="G102" i="17"/>
  <c r="F102" i="17" s="1"/>
  <c r="G78" i="17"/>
  <c r="F78" i="17" s="1"/>
  <c r="G47" i="17"/>
  <c r="F47" i="17" s="1"/>
  <c r="G86" i="17"/>
  <c r="F86" i="17" s="1"/>
  <c r="G68" i="17"/>
  <c r="F68" i="17" s="1"/>
  <c r="D12" i="18"/>
  <c r="D9" i="18" s="1"/>
  <c r="G58" i="17"/>
  <c r="F58" i="17" s="1"/>
  <c r="G25" i="17"/>
  <c r="F25" i="17" s="1"/>
  <c r="G75" i="17"/>
  <c r="F75" i="17" s="1"/>
  <c r="G41" i="17"/>
  <c r="F41" i="17" s="1"/>
  <c r="G27" i="17"/>
  <c r="F27" i="17" s="1"/>
  <c r="G64" i="17"/>
  <c r="F64" i="17" s="1"/>
  <c r="G38" i="17"/>
  <c r="F38" i="17" s="1"/>
  <c r="F29" i="31" l="1"/>
  <c r="K29" i="31" s="1"/>
  <c r="M29" i="31" s="1"/>
  <c r="F25" i="31"/>
  <c r="K25" i="31" s="1"/>
  <c r="M25" i="31" s="1"/>
  <c r="F54" i="31"/>
  <c r="K54" i="31" s="1"/>
  <c r="M54" i="31" s="1"/>
  <c r="F50" i="31"/>
  <c r="K50" i="31" s="1"/>
  <c r="M50" i="31" s="1"/>
  <c r="R65" i="17"/>
  <c r="R34" i="17"/>
  <c r="F20" i="31"/>
  <c r="K20" i="31" s="1"/>
  <c r="M20" i="31" s="1"/>
  <c r="F22" i="31"/>
  <c r="K22" i="31" s="1"/>
  <c r="M22" i="31" s="1"/>
  <c r="R60" i="17"/>
  <c r="R107" i="17"/>
  <c r="R81" i="17"/>
  <c r="R29" i="17"/>
  <c r="R84" i="17"/>
  <c r="R72" i="17"/>
  <c r="F30" i="31"/>
  <c r="K30" i="31" s="1"/>
  <c r="M30" i="31" s="1"/>
  <c r="R49" i="17"/>
  <c r="R108" i="17"/>
  <c r="F43" i="31"/>
  <c r="K43" i="31" s="1"/>
  <c r="M43" i="31" s="1"/>
  <c r="R39" i="17"/>
  <c r="R99" i="17"/>
  <c r="R35" i="17"/>
  <c r="F109" i="31"/>
  <c r="K109" i="31" s="1"/>
  <c r="M109" i="31" s="1"/>
  <c r="F32" i="31"/>
  <c r="K32" i="31" s="1"/>
  <c r="M32" i="31" s="1"/>
  <c r="F27" i="31"/>
  <c r="K27" i="31" s="1"/>
  <c r="M27" i="31" s="1"/>
  <c r="R17" i="17"/>
  <c r="F53" i="31"/>
  <c r="K53" i="31" s="1"/>
  <c r="M53" i="31" s="1"/>
  <c r="R97" i="17"/>
  <c r="R50" i="17"/>
  <c r="R104" i="17"/>
  <c r="F19" i="31"/>
  <c r="K19" i="31" s="1"/>
  <c r="M19" i="31" s="1"/>
  <c r="F104" i="31"/>
  <c r="K104" i="31" s="1"/>
  <c r="M104" i="31" s="1"/>
  <c r="F58" i="31"/>
  <c r="K58" i="31" s="1"/>
  <c r="M58" i="31" s="1"/>
  <c r="F100" i="31"/>
  <c r="K100" i="31" s="1"/>
  <c r="M100" i="31" s="1"/>
  <c r="F18" i="31"/>
  <c r="K18" i="31" s="1"/>
  <c r="M18" i="31" s="1"/>
  <c r="R13" i="17"/>
  <c r="R96" i="17"/>
  <c r="F89" i="31"/>
  <c r="K89" i="31" s="1"/>
  <c r="M89" i="31" s="1"/>
  <c r="R62" i="17"/>
  <c r="F84" i="31"/>
  <c r="K84" i="31" s="1"/>
  <c r="M84" i="31" s="1"/>
  <c r="R53" i="17"/>
  <c r="F78" i="31"/>
  <c r="K78" i="31" s="1"/>
  <c r="M78" i="31" s="1"/>
  <c r="F60" i="31"/>
  <c r="K60" i="31" s="1"/>
  <c r="M60" i="31" s="1"/>
  <c r="F31" i="31"/>
  <c r="K31" i="31" s="1"/>
  <c r="M31" i="31" s="1"/>
  <c r="F92" i="31"/>
  <c r="K92" i="31" s="1"/>
  <c r="M92" i="31" s="1"/>
  <c r="F15" i="31"/>
  <c r="K15" i="31" s="1"/>
  <c r="M15" i="31" s="1"/>
  <c r="F105" i="31"/>
  <c r="K105" i="31" s="1"/>
  <c r="M105" i="31" s="1"/>
  <c r="F93" i="31"/>
  <c r="K93" i="31" s="1"/>
  <c r="M93" i="31" s="1"/>
  <c r="F75" i="31"/>
  <c r="K75" i="31" s="1"/>
  <c r="M75" i="31" s="1"/>
  <c r="R95" i="17"/>
  <c r="R36" i="17"/>
  <c r="R98" i="17"/>
  <c r="F47" i="31"/>
  <c r="K47" i="31" s="1"/>
  <c r="M47" i="31" s="1"/>
  <c r="R43" i="17"/>
  <c r="F56" i="31"/>
  <c r="K56" i="31" s="1"/>
  <c r="M56" i="31" s="1"/>
  <c r="F17" i="31"/>
  <c r="K17" i="31" s="1"/>
  <c r="M17" i="31" s="1"/>
  <c r="R18" i="17"/>
  <c r="R87" i="17"/>
  <c r="F86" i="31"/>
  <c r="K86" i="31" s="1"/>
  <c r="M86" i="31" s="1"/>
  <c r="R45" i="17"/>
  <c r="F44" i="31"/>
  <c r="K44" i="31" s="1"/>
  <c r="M44" i="31" s="1"/>
  <c r="R73" i="17"/>
  <c r="F72" i="31"/>
  <c r="K72" i="31" s="1"/>
  <c r="M72" i="31" s="1"/>
  <c r="R83" i="17"/>
  <c r="F82" i="31"/>
  <c r="K82" i="31" s="1"/>
  <c r="M82" i="31" s="1"/>
  <c r="R88" i="17"/>
  <c r="F87" i="31"/>
  <c r="K87" i="31" s="1"/>
  <c r="M87" i="31" s="1"/>
  <c r="F65" i="31"/>
  <c r="K65" i="31" s="1"/>
  <c r="M65" i="31" s="1"/>
  <c r="R66" i="17"/>
  <c r="R109" i="17"/>
  <c r="F108" i="31"/>
  <c r="K108" i="31" s="1"/>
  <c r="M108" i="31" s="1"/>
  <c r="R63" i="17"/>
  <c r="F62" i="31"/>
  <c r="K62" i="31" s="1"/>
  <c r="M62" i="31" s="1"/>
  <c r="R37" i="17"/>
  <c r="F36" i="31"/>
  <c r="K36" i="31" s="1"/>
  <c r="M36" i="31" s="1"/>
  <c r="F66" i="31"/>
  <c r="K66" i="31" s="1"/>
  <c r="M66" i="31" s="1"/>
  <c r="R67" i="17"/>
  <c r="G11" i="17"/>
  <c r="G8" i="17" s="1"/>
  <c r="R40" i="17"/>
  <c r="F39" i="31"/>
  <c r="K39" i="31" s="1"/>
  <c r="M39" i="31" s="1"/>
  <c r="F69" i="31"/>
  <c r="K69" i="31" s="1"/>
  <c r="M69" i="31" s="1"/>
  <c r="R70" i="17"/>
  <c r="R74" i="17"/>
  <c r="F73" i="31"/>
  <c r="K73" i="31" s="1"/>
  <c r="M73" i="31" s="1"/>
  <c r="R77" i="17"/>
  <c r="F76" i="31"/>
  <c r="K76" i="31" s="1"/>
  <c r="M76" i="31" s="1"/>
  <c r="R42" i="17"/>
  <c r="F41" i="31"/>
  <c r="K41" i="31" s="1"/>
  <c r="M41" i="31" s="1"/>
  <c r="F74" i="31"/>
  <c r="K74" i="31" s="1"/>
  <c r="M74" i="31" s="1"/>
  <c r="R75" i="17"/>
  <c r="R15" i="17"/>
  <c r="F14" i="31"/>
  <c r="K14" i="31" s="1"/>
  <c r="M14" i="31" s="1"/>
  <c r="F21" i="31"/>
  <c r="K21" i="31" s="1"/>
  <c r="M21" i="31" s="1"/>
  <c r="R22" i="17"/>
  <c r="F90" i="31"/>
  <c r="K90" i="31" s="1"/>
  <c r="M90" i="31" s="1"/>
  <c r="R91" i="17"/>
  <c r="F63" i="31"/>
  <c r="K63" i="31" s="1"/>
  <c r="M63" i="31" s="1"/>
  <c r="R64" i="17"/>
  <c r="F85" i="31"/>
  <c r="K85" i="31" s="1"/>
  <c r="M85" i="31" s="1"/>
  <c r="R86" i="17"/>
  <c r="R102" i="17"/>
  <c r="F101" i="31"/>
  <c r="K101" i="31" s="1"/>
  <c r="M101" i="31" s="1"/>
  <c r="F55" i="31"/>
  <c r="K55" i="31" s="1"/>
  <c r="M55" i="31" s="1"/>
  <c r="R56" i="17"/>
  <c r="F11" i="17"/>
  <c r="F8" i="17" s="1"/>
  <c r="F11" i="31"/>
  <c r="R12" i="17"/>
  <c r="R82" i="17"/>
  <c r="F81" i="31"/>
  <c r="K81" i="31" s="1"/>
  <c r="M81" i="31" s="1"/>
  <c r="R80" i="17"/>
  <c r="F79" i="31"/>
  <c r="K79" i="31" s="1"/>
  <c r="M79" i="31" s="1"/>
  <c r="R38" i="17"/>
  <c r="F37" i="31"/>
  <c r="K37" i="31" s="1"/>
  <c r="M37" i="31" s="1"/>
  <c r="R78" i="17"/>
  <c r="F77" i="31"/>
  <c r="K77" i="31" s="1"/>
  <c r="M77" i="31" s="1"/>
  <c r="R27" i="17"/>
  <c r="F26" i="31"/>
  <c r="K26" i="31" s="1"/>
  <c r="M26" i="31" s="1"/>
  <c r="R25" i="17"/>
  <c r="F24" i="31"/>
  <c r="K24" i="31" s="1"/>
  <c r="M24" i="31" s="1"/>
  <c r="F102" i="31"/>
  <c r="K102" i="31" s="1"/>
  <c r="M102" i="31" s="1"/>
  <c r="R103" i="17"/>
  <c r="F46" i="31"/>
  <c r="K46" i="31" s="1"/>
  <c r="M46" i="31" s="1"/>
  <c r="R47" i="17"/>
  <c r="F57" i="31"/>
  <c r="K57" i="31" s="1"/>
  <c r="M57" i="31" s="1"/>
  <c r="R58" i="17"/>
  <c r="R24" i="17"/>
  <c r="F23" i="31"/>
  <c r="K23" i="31" s="1"/>
  <c r="M23" i="31" s="1"/>
  <c r="F70" i="31"/>
  <c r="K70" i="31" s="1"/>
  <c r="M70" i="31" s="1"/>
  <c r="R71" i="17"/>
  <c r="R41" i="17"/>
  <c r="F40" i="31"/>
  <c r="K40" i="31" s="1"/>
  <c r="M40" i="31" s="1"/>
  <c r="R68" i="17"/>
  <c r="F67" i="31"/>
  <c r="K67" i="31" s="1"/>
  <c r="M67" i="31" s="1"/>
  <c r="R92" i="17"/>
  <c r="F91" i="31"/>
  <c r="K91" i="31" s="1"/>
  <c r="M91" i="31" s="1"/>
  <c r="F13" i="31"/>
  <c r="K13" i="31" s="1"/>
  <c r="M13" i="31" s="1"/>
  <c r="R14" i="17"/>
  <c r="R11" i="17" l="1"/>
  <c r="R8" i="17" s="1"/>
  <c r="F10" i="31"/>
  <c r="K11" i="31"/>
  <c r="F7" i="31" l="1"/>
  <c r="K10" i="31"/>
  <c r="M11" i="31"/>
  <c r="K7" i="31" l="1"/>
  <c r="M10" i="31"/>
  <c r="M7" i="31" l="1"/>
</calcChain>
</file>

<file path=xl/sharedStrings.xml><?xml version="1.0" encoding="utf-8"?>
<sst xmlns="http://schemas.openxmlformats.org/spreadsheetml/2006/main" count="4116" uniqueCount="415">
  <si>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</si>
  <si>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</si>
  <si>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</si>
  <si>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</si>
  <si>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</si>
  <si>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</si>
  <si>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</si>
  <si>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</si>
  <si>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</si>
  <si>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</si>
  <si>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</si>
  <si>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</si>
  <si>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</si>
  <si>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</si>
  <si>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</si>
  <si>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</si>
  <si>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</si>
  <si>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</si>
  <si>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</si>
  <si>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</si>
  <si>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</si>
  <si>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</si>
  <si>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</si>
  <si>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</si>
  <si>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</si>
  <si>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</si>
  <si>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</si>
  <si>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</si>
  <si>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</si>
  <si>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</si>
  <si>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</si>
  <si>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</si>
  <si>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</si>
  <si>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</si>
  <si>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</si>
  <si>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</si>
  <si>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</si>
  <si>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</si>
  <si>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</si>
  <si>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</si>
  <si>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</si>
  <si>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</si>
  <si>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</si>
  <si>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</si>
  <si>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</si>
  <si>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</si>
  <si>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</si>
  <si>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</si>
  <si>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</si>
  <si>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</si>
  <si>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</si>
  <si>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</si>
  <si>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</si>
  <si>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</si>
  <si>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</si>
  <si>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</si>
  <si>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</si>
  <si>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</si>
  <si>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</si>
  <si>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</si>
  <si>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</si>
  <si>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</si>
  <si>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</si>
  <si>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</si>
  <si>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</si>
  <si>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</si>
  <si>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</si>
  <si>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</si>
  <si>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</si>
  <si>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</si>
  <si>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</si>
  <si>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</si>
  <si>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</si>
  <si>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</si>
  <si>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</si>
  <si>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</si>
  <si>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</si>
  <si>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</si>
  <si>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</si>
  <si>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</si>
  <si>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</si>
  <si>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</si>
  <si>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</si>
  <si>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</si>
  <si>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</si>
  <si>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</si>
  <si>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</si>
  <si>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</si>
  <si>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</si>
  <si>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</si>
  <si>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</si>
  <si>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</si>
  <si>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</si>
  <si>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</si>
  <si>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</si>
  <si>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</si>
  <si>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</si>
  <si>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</si>
  <si>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</si>
  <si>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</si>
  <si>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</si>
  <si>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</si>
  <si>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</si>
  <si>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</si>
  <si>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</si>
  <si>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</si>
  <si>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</si>
  <si>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</si>
  <si>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</si>
  <si>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</si>
  <si>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</si>
  <si>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</si>
  <si>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</si>
  <si>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</si>
  <si>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</si>
  <si>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</si>
  <si>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</si>
  <si>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</si>
  <si>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</si>
  <si>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</si>
  <si>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</si>
  <si>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</si>
  <si>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</si>
  <si>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</si>
  <si>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</si>
  <si>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</si>
  <si>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</si>
  <si>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</si>
  <si>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</si>
  <si>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</si>
  <si>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</si>
  <si>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</si>
  <si>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</si>
  <si>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</si>
  <si>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</si>
  <si>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</si>
  <si>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</si>
  <si>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</si>
  <si>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</si>
  <si>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</si>
  <si>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</si>
  <si>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</si>
  <si>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</si>
  <si>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</si>
  <si>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</si>
  <si>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</si>
  <si>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</si>
  <si>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</si>
  <si>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</si>
  <si>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</si>
  <si>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</si>
  <si>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</si>
  <si>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</si>
  <si>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</si>
  <si>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</si>
  <si>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</si>
  <si>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</si>
  <si>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</si>
  <si>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</si>
  <si>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</si>
  <si>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</si>
  <si>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</si>
  <si>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</si>
  <si>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</si>
  <si>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</si>
  <si>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</si>
  <si>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</si>
  <si>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</si>
  <si>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</si>
  <si>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</si>
  <si>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</si>
  <si>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</si>
  <si>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</si>
  <si>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</si>
  <si>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</si>
  <si>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</si>
  <si>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</si>
  <si>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</si>
  <si>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</si>
  <si>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</si>
  <si>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</si>
  <si>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</si>
  <si>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</si>
  <si>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</si>
  <si>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</si>
  <si>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</si>
  <si>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</si>
  <si>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</si>
  <si>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</si>
  <si>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</si>
  <si>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</si>
  <si>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</si>
  <si>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</si>
  <si>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</si>
  <si>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</si>
  <si>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</si>
  <si>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</si>
  <si>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</si>
  <si>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</si>
  <si>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</si>
  <si>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</si>
  <si>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</si>
  <si>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</si>
  <si>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</si>
  <si>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</si>
  <si>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</si>
  <si>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</si>
  <si>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</si>
  <si>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</si>
  <si>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</si>
  <si>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</si>
  <si>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</si>
  <si>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</si>
  <si>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</si>
  <si>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</si>
  <si>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</si>
  <si>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</si>
  <si>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</si>
  <si>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</si>
  <si>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</si>
  <si>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</si>
  <si>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</si>
  <si>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</si>
  <si>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</si>
  <si>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</si>
  <si>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</si>
  <si>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</si>
  <si>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</si>
  <si>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</si>
  <si>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</si>
  <si>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</si>
  <si>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</si>
  <si>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</si>
  <si>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</si>
  <si>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</si>
  <si>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</si>
  <si>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</si>
  <si>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</si>
  <si>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</si>
  <si>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</si>
  <si>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</si>
  <si>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</si>
  <si>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</si>
  <si>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</si>
  <si>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</si>
  <si>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</si>
  <si>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</si>
  <si>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</si>
  <si>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</si>
  <si>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</si>
  <si>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</si>
  <si>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</si>
  <si>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</si>
  <si>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</si>
  <si>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</si>
  <si>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</si>
  <si>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</si>
  <si>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</si>
  <si>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</si>
  <si>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</si>
  <si>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</si>
  <si>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</si>
  <si>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</si>
  <si>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</si>
  <si>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</si>
  <si>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</si>
  <si>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</si>
  <si>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</si>
  <si>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</si>
  <si>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</si>
  <si>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</si>
  <si>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</si>
  <si>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</si>
  <si>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</si>
  <si>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</si>
  <si>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</si>
  <si>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</si>
  <si>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</si>
  <si>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</si>
  <si>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</si>
  <si>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</si>
  <si>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</si>
  <si>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</si>
  <si>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</si>
  <si>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</si>
  <si>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</si>
  <si>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</si>
  <si>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</si>
  <si>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</si>
  <si>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</si>
  <si>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</si>
  <si>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</si>
  <si>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</si>
  <si>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</si>
  <si>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</si>
  <si>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Исследования в рамках 1 этапа диспансеризации взрослого населения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</si>
  <si>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</si>
  <si>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</si>
  <si>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</si>
  <si>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</si>
  <si>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</si>
  <si>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</si>
  <si>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</si>
  <si>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</si>
  <si>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</si>
  <si>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</si>
  <si>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</si>
  <si>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</si>
  <si>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</si>
  <si>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</si>
  <si>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</si>
  <si>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</si>
  <si>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</si>
  <si>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</si>
  <si>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</si>
  <si>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</si>
  <si>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</si>
  <si>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</si>
  <si>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</si>
  <si>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</si>
  <si>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</si>
  <si>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</si>
  <si>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</si>
  <si>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</si>
  <si>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</si>
  <si>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</si>
  <si>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</si>
  <si>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</si>
  <si>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</si>
  <si>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</si>
  <si>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</si>
  <si>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</si>
  <si>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</si>
  <si>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</si>
  <si>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</si>
  <si>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</si>
  <si>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</si>
  <si>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</si>
  <si>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</si>
  <si>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</si>
  <si>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</si>
  <si>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</si>
  <si>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</si>
  <si>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</si>
  <si>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</si>
  <si>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</si>
  <si>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</si>
  <si>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</si>
  <si>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</si>
  <si>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</si>
  <si>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</si>
  <si>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</si>
  <si>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</si>
  <si>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</si>
  <si>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</si>
  <si>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</si>
  <si>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</si>
  <si>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</si>
  <si>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</si>
  <si>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</si>
  <si>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</si>
  <si>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</si>
  <si>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</si>
  <si>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</si>
  <si>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</si>
  <si>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</si>
  <si>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</si>
  <si>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</si>
  <si>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</si>
  <si>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</si>
  <si>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</si>
  <si>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</si>
  <si>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</si>
  <si>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</si>
  <si>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</si>
  <si>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</si>
  <si>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</si>
  <si>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</si>
  <si>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</si>
  <si>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</si>
  <si>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</si>
  <si>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</si>
  <si>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</si>
  <si>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</si>
  <si>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</si>
  <si>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</si>
  <si>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    </t>
  </si>
  <si>
    <t xml:space="preserve">Плановые объемы финансового обеспечения лечебно-диагностических услуг на 2024 год </t>
  </si>
  <si>
    <t>По КСГ (без мед.реабил., гемодиализа, ВМП)</t>
  </si>
  <si>
    <t>Всего по БП (без мед.раб., гемодиализа)</t>
  </si>
  <si>
    <t>ООО "Клиника Фомина Уфа"</t>
  </si>
  <si>
    <t>Обращения для проведения диспансеризации определенных групп взрослого населения 
(2 этап)</t>
  </si>
  <si>
    <t xml:space="preserve"> Обращения для проведения 2 этапа углубленной диспансеризации (врач-терапевт)</t>
  </si>
  <si>
    <t>Обращения для проведения 2 этапа диспансеризации взрослого населения по оценке репродуктивного здоровья</t>
  </si>
  <si>
    <t>Обращения для проведения диспансерного наблюдения детского населения  
(приказ Минздрава России от 16.05.2019 № 302н), финансируемые по реестрам</t>
  </si>
  <si>
    <t>Диспансеризация определенных групп взрослого населения и детей сирот (1 этап)</t>
  </si>
  <si>
    <t xml:space="preserve"> Диспансеризация  взрослого населения репродуктивного возраста по оценке репродуктивного здоровья  (1 этап)</t>
  </si>
  <si>
    <t xml:space="preserve">Исследования и медицинские вмешательства в рамках 1 этапа углубленной диспансеризации </t>
  </si>
  <si>
    <t>Диспансерное наблюдение отдельных категорий граждан из числа взрослого населения и детей, проживающих в организациях социального обслуживания (детских домах-интернатах), предоставляющих социальные услуги в стационарной форме (за единицу объема медицинской помощи)</t>
  </si>
  <si>
    <t>ООО "ДОКТОР ВЕН"</t>
  </si>
  <si>
    <t>020058</t>
  </si>
  <si>
    <t>ГБУЗ РБ Детская поликлиника №6 г.Уфа</t>
  </si>
  <si>
    <t>КС</t>
  </si>
  <si>
    <t>ДС</t>
  </si>
  <si>
    <t>АПУ</t>
  </si>
  <si>
    <t>020066</t>
  </si>
  <si>
    <t>Всего Базовая программа ОМС по Протоколу           5-24</t>
  </si>
  <si>
    <t>Итого Территориальная программа ОМС (Протокол № 5-24)</t>
  </si>
  <si>
    <t>Профилактический медосмотр взрослых</t>
  </si>
  <si>
    <t xml:space="preserve">Профилактический медосмотр несовершеннолетних </t>
  </si>
  <si>
    <t xml:space="preserve">Плановые объемы финансового обеспечения диспансерного наблюдения в амбулаторных условиях по базовой программе ОМС на 2024 год. </t>
  </si>
  <si>
    <t>взрослые</t>
  </si>
  <si>
    <t>дети</t>
  </si>
  <si>
    <t>ООО "ЦМТ"</t>
  </si>
  <si>
    <t>Реестро-вый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</si>
</sst>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40">
    <xf numFmtId="0" fontId="0" fillId="0" borderId="0"/>
    <xf numFmtId="0" fontId="10" fillId="0" borderId="0"/>
    <xf numFmtId="0" fontId="11" fillId="0" borderId="0"/>
    <xf numFmtId="0" fontId="12" fillId="0" borderId="0"/>
    <xf numFmtId="166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9" fillId="0" borderId="0"/>
    <xf numFmtId="0" fontId="1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3" applyNumberFormat="0" applyAlignment="0" applyProtection="0"/>
    <xf numFmtId="0" fontId="19" fillId="23" borderId="4" applyNumberFormat="0" applyAlignment="0" applyProtection="0"/>
    <xf numFmtId="0" fontId="20" fillId="0" borderId="0"/>
    <xf numFmtId="166" fontId="13" fillId="0" borderId="0" applyBorder="0" applyProtection="0"/>
    <xf numFmtId="166" fontId="13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Border="0" applyProtection="0">
      <alignment horizontal="center" textRotation="90"/>
    </xf>
    <xf numFmtId="0" fontId="28" fillId="9" borderId="3" applyNumberFormat="0" applyAlignment="0" applyProtection="0"/>
    <xf numFmtId="0" fontId="29" fillId="0" borderId="8" applyNumberFormat="0" applyFill="0" applyAlignment="0" applyProtection="0"/>
    <xf numFmtId="0" fontId="30" fillId="24" borderId="0" applyNumberFormat="0" applyBorder="0" applyAlignment="0" applyProtection="0"/>
    <xf numFmtId="0" fontId="9" fillId="25" borderId="9" applyNumberFormat="0" applyFont="0" applyAlignment="0" applyProtection="0"/>
    <xf numFmtId="0" fontId="31" fillId="22" borderId="10" applyNumberFormat="0" applyAlignment="0" applyProtection="0"/>
    <xf numFmtId="0" fontId="32" fillId="0" borderId="0" applyNumberFormat="0" applyBorder="0" applyProtection="0"/>
    <xf numFmtId="167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8" fillId="9" borderId="3" applyNumberFormat="0" applyAlignment="0" applyProtection="0"/>
    <xf numFmtId="0" fontId="31" fillId="22" borderId="10" applyNumberFormat="0" applyAlignment="0" applyProtection="0"/>
    <xf numFmtId="0" fontId="18" fillId="22" borderId="3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9" fillId="23" borderId="4" applyNumberFormat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6" fillId="0" borderId="0"/>
    <xf numFmtId="0" fontId="20" fillId="0" borderId="0"/>
    <xf numFmtId="0" fontId="37" fillId="0" borderId="0"/>
    <xf numFmtId="0" fontId="37" fillId="0" borderId="0"/>
    <xf numFmtId="0" fontId="38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1" fillId="0" borderId="0"/>
    <xf numFmtId="0" fontId="4" fillId="0" borderId="0"/>
    <xf numFmtId="0" fontId="14" fillId="0" borderId="0"/>
    <xf numFmtId="0" fontId="36" fillId="0" borderId="0"/>
    <xf numFmtId="0" fontId="36" fillId="0" borderId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5" borderId="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0" fillId="0" borderId="0" applyFill="0" applyBorder="0" applyAlignment="0" applyProtection="0"/>
    <xf numFmtId="164" fontId="36" fillId="0" borderId="0" applyFont="0" applyFill="0" applyBorder="0" applyAlignment="0" applyProtection="0"/>
    <xf numFmtId="0" fontId="23" fillId="6" borderId="0" applyNumberFormat="0" applyBorder="0" applyAlignment="0" applyProtection="0"/>
    <xf numFmtId="9" fontId="41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36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2" fillId="0" borderId="0"/>
    <xf numFmtId="0" fontId="1" fillId="0" borderId="0"/>
    <xf numFmtId="0" fontId="9" fillId="0" borderId="0"/>
  </cellStyleXfs>
  <cellXfs count="374">
    <xf numFmtId="0" fontId="0" fillId="0" borderId="0" xfId="0"/>
    <xf numFmtId="0" fontId="43" fillId="3" borderId="0" xfId="0" applyFont="1" applyFill="1" applyAlignment="1">
      <alignment horizontal="right" vertical="center"/>
    </xf>
    <xf numFmtId="0" fontId="44" fillId="2" borderId="0" xfId="0" applyFont="1" applyFill="1" applyAlignment="1">
      <alignment horizontal="right" vertical="center"/>
    </xf>
    <xf numFmtId="0" fontId="44" fillId="3" borderId="0" xfId="0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0" fontId="44" fillId="0" borderId="1" xfId="0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righ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43" fillId="3" borderId="1" xfId="2" applyFont="1" applyFill="1" applyBorder="1" applyAlignment="1">
      <alignment horizontal="left" vertical="center" wrapText="1"/>
    </xf>
    <xf numFmtId="4" fontId="44" fillId="3" borderId="1" xfId="0" applyNumberFormat="1" applyFont="1" applyFill="1" applyBorder="1" applyAlignment="1">
      <alignment vertical="center" wrapText="1"/>
    </xf>
    <xf numFmtId="49" fontId="43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center" vertical="center" wrapText="1"/>
    </xf>
    <xf numFmtId="49" fontId="43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4" fillId="3" borderId="1" xfId="2" applyFont="1" applyFill="1" applyBorder="1" applyAlignment="1">
      <alignment horizontal="left" vertical="center" wrapText="1"/>
    </xf>
    <xf numFmtId="49" fontId="43" fillId="3" borderId="1" xfId="0" applyNumberFormat="1" applyFont="1" applyFill="1" applyBorder="1" applyAlignment="1">
      <alignment horizontal="center" vertical="center"/>
    </xf>
    <xf numFmtId="49" fontId="43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/>
    </xf>
    <xf numFmtId="49" fontId="43" fillId="0" borderId="1" xfId="2" applyNumberFormat="1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49" fontId="43" fillId="3" borderId="1" xfId="2" applyNumberFormat="1" applyFont="1" applyFill="1" applyBorder="1" applyAlignment="1">
      <alignment horizontal="center" vertical="center"/>
    </xf>
    <xf numFmtId="49" fontId="43" fillId="0" borderId="1" xfId="2" applyNumberFormat="1" applyFont="1" applyFill="1" applyBorder="1" applyAlignment="1">
      <alignment horizontal="center" vertical="center"/>
    </xf>
    <xf numFmtId="0" fontId="43" fillId="3" borderId="18" xfId="195" applyFont="1" applyFill="1" applyBorder="1" applyAlignment="1">
      <alignment horizontal="left" vertical="center" wrapText="1"/>
    </xf>
    <xf numFmtId="0" fontId="43" fillId="3" borderId="0" xfId="45" applyFont="1" applyFill="1" applyAlignment="1">
      <alignment horizontal="right" vertical="center"/>
    </xf>
    <xf numFmtId="0" fontId="43" fillId="3" borderId="0" xfId="45" applyFont="1" applyFill="1" applyAlignment="1">
      <alignment horizontal="center" vertical="center"/>
    </xf>
    <xf numFmtId="0" fontId="43" fillId="3" borderId="0" xfId="45" applyNumberFormat="1" applyFont="1" applyFill="1" applyBorder="1" applyAlignment="1">
      <alignment horizontal="center" vertical="center" wrapText="1"/>
    </xf>
    <xf numFmtId="3" fontId="43" fillId="3" borderId="0" xfId="45" applyNumberFormat="1" applyFont="1" applyFill="1" applyAlignment="1">
      <alignment horizontal="right" vertical="center"/>
    </xf>
    <xf numFmtId="0" fontId="44" fillId="3" borderId="0" xfId="45" applyFont="1" applyFill="1" applyAlignment="1">
      <alignment horizontal="right" vertical="center"/>
    </xf>
    <xf numFmtId="3" fontId="53" fillId="3" borderId="14" xfId="234" applyNumberFormat="1" applyFont="1" applyFill="1" applyBorder="1" applyAlignment="1">
      <alignment horizontal="center" vertical="center" wrapText="1"/>
    </xf>
    <xf numFmtId="0" fontId="43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/>
    </xf>
    <xf numFmtId="3" fontId="43" fillId="3" borderId="18" xfId="2" applyNumberFormat="1" applyFont="1" applyFill="1" applyBorder="1" applyAlignment="1">
      <alignment horizontal="left" vertical="center" wrapText="1"/>
    </xf>
    <xf numFmtId="3" fontId="43" fillId="3" borderId="18" xfId="0" applyNumberFormat="1" applyFont="1" applyFill="1" applyBorder="1" applyAlignment="1">
      <alignment horizontal="right" vertical="center"/>
    </xf>
    <xf numFmtId="3" fontId="44" fillId="26" borderId="18" xfId="0" applyNumberFormat="1" applyFont="1" applyFill="1" applyBorder="1" applyAlignment="1">
      <alignment horizontal="right" vertical="center"/>
    </xf>
    <xf numFmtId="3" fontId="44" fillId="3" borderId="18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right" vertical="center"/>
    </xf>
    <xf numFmtId="3" fontId="43" fillId="2" borderId="18" xfId="0" applyNumberFormat="1" applyFont="1" applyFill="1" applyBorder="1" applyAlignment="1">
      <alignment horizontal="right" vertical="center"/>
    </xf>
    <xf numFmtId="3" fontId="44" fillId="3" borderId="0" xfId="0" applyNumberFormat="1" applyFont="1" applyFill="1" applyAlignment="1">
      <alignment horizontal="right" vertical="center"/>
    </xf>
    <xf numFmtId="4" fontId="43" fillId="2" borderId="0" xfId="0" applyNumberFormat="1" applyFont="1" applyFill="1" applyAlignment="1">
      <alignment horizontal="right" vertical="center"/>
    </xf>
    <xf numFmtId="3" fontId="43" fillId="3" borderId="1" xfId="67" applyNumberFormat="1" applyFont="1" applyFill="1" applyBorder="1" applyAlignment="1">
      <alignment horizontal="center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center" vertical="center"/>
    </xf>
    <xf numFmtId="3" fontId="44" fillId="3" borderId="1" xfId="0" applyNumberFormat="1" applyFont="1" applyFill="1" applyBorder="1" applyAlignment="1">
      <alignment vertical="center" wrapText="1"/>
    </xf>
    <xf numFmtId="3" fontId="44" fillId="3" borderId="1" xfId="0" applyNumberFormat="1" applyFont="1" applyFill="1" applyBorder="1" applyAlignment="1">
      <alignment horizontal="right" vertical="center"/>
    </xf>
    <xf numFmtId="3" fontId="43" fillId="3" borderId="1" xfId="2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3" fillId="0" borderId="1" xfId="2" applyNumberFormat="1" applyFont="1" applyFill="1" applyBorder="1" applyAlignment="1">
      <alignment horizontal="center" vertical="center"/>
    </xf>
    <xf numFmtId="3" fontId="43" fillId="0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Fill="1" applyBorder="1" applyAlignment="1">
      <alignment horizontal="right" vertical="center"/>
    </xf>
    <xf numFmtId="3" fontId="43" fillId="2" borderId="1" xfId="0" applyNumberFormat="1" applyFont="1" applyFill="1" applyBorder="1" applyAlignment="1">
      <alignment horizontal="right" vertical="center"/>
    </xf>
    <xf numFmtId="3" fontId="43" fillId="0" borderId="1" xfId="2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left" vertical="center" wrapText="1"/>
    </xf>
    <xf numFmtId="3" fontId="44" fillId="3" borderId="1" xfId="2" applyNumberFormat="1" applyFont="1" applyFill="1" applyBorder="1" applyAlignment="1">
      <alignment horizontal="left" vertical="center" wrapText="1"/>
    </xf>
    <xf numFmtId="3" fontId="43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3" fillId="3" borderId="1" xfId="0" applyNumberFormat="1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3" fillId="3" borderId="20" xfId="67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53" fillId="3" borderId="1" xfId="234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/>
    </xf>
    <xf numFmtId="0" fontId="43" fillId="3" borderId="0" xfId="0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43" fillId="3" borderId="1" xfId="0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1" xfId="195" applyFont="1" applyFill="1" applyBorder="1" applyAlignment="1">
      <alignment horizontal="left" vertical="center" wrapText="1"/>
    </xf>
    <xf numFmtId="3" fontId="44" fillId="26" borderId="1" xfId="0" applyNumberFormat="1" applyFont="1" applyFill="1" applyBorder="1" applyAlignment="1">
      <alignment horizontal="right" vertical="center"/>
    </xf>
    <xf numFmtId="0" fontId="43" fillId="2" borderId="1" xfId="0" applyFont="1" applyFill="1" applyBorder="1" applyAlignment="1">
      <alignment horizontal="right" vertical="center"/>
    </xf>
    <xf numFmtId="4" fontId="43" fillId="2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center" vertical="center"/>
    </xf>
    <xf numFmtId="0" fontId="43" fillId="3" borderId="1" xfId="0" quotePrefix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right" vertical="center"/>
    </xf>
    <xf numFmtId="3" fontId="43" fillId="3" borderId="1" xfId="0" applyNumberFormat="1" applyFont="1" applyFill="1" applyBorder="1" applyAlignment="1">
      <alignment horizontal="center" vertical="center"/>
    </xf>
    <xf numFmtId="0" fontId="43" fillId="0" borderId="1" xfId="0" quotePrefix="1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4" fontId="44" fillId="26" borderId="1" xfId="0" applyNumberFormat="1" applyFont="1" applyFill="1" applyBorder="1" applyAlignment="1">
      <alignment horizontal="right" vertical="center"/>
    </xf>
    <xf numFmtId="4" fontId="44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0" fontId="43" fillId="3" borderId="0" xfId="0" applyFont="1" applyFill="1" applyBorder="1" applyAlignment="1">
      <alignment horizontal="right" vertical="center"/>
    </xf>
    <xf numFmtId="3" fontId="45" fillId="3" borderId="16" xfId="233" applyNumberFormat="1" applyFont="1" applyFill="1" applyBorder="1" applyAlignment="1">
      <alignment horizontal="center" vertical="center"/>
    </xf>
    <xf numFmtId="3" fontId="47" fillId="3" borderId="16" xfId="5" applyNumberFormat="1" applyFont="1" applyFill="1" applyBorder="1" applyAlignment="1">
      <alignment horizontal="left" vertical="center" wrapText="1"/>
    </xf>
    <xf numFmtId="0" fontId="43" fillId="3" borderId="1" xfId="189" applyFont="1" applyFill="1" applyBorder="1" applyAlignment="1">
      <alignment horizontal="center" vertical="center"/>
    </xf>
    <xf numFmtId="3" fontId="43" fillId="3" borderId="1" xfId="189" applyNumberFormat="1" applyFont="1" applyFill="1" applyBorder="1" applyAlignment="1">
      <alignment horizontal="right" vertical="center"/>
    </xf>
    <xf numFmtId="3" fontId="43" fillId="0" borderId="1" xfId="189" applyNumberFormat="1" applyFont="1" applyFill="1" applyBorder="1" applyAlignment="1">
      <alignment horizontal="right" vertical="center"/>
    </xf>
    <xf numFmtId="3" fontId="43" fillId="2" borderId="1" xfId="189" applyNumberFormat="1" applyFont="1" applyFill="1" applyBorder="1" applyAlignment="1">
      <alignment horizontal="right" vertical="center"/>
    </xf>
    <xf numFmtId="49" fontId="43" fillId="3" borderId="1" xfId="189" applyNumberFormat="1" applyFont="1" applyFill="1" applyBorder="1" applyAlignment="1">
      <alignment horizontal="center" vertical="center" wrapText="1"/>
    </xf>
    <xf numFmtId="0" fontId="43" fillId="3" borderId="1" xfId="189" applyFont="1" applyFill="1" applyBorder="1" applyAlignment="1">
      <alignment horizontal="left" vertical="center" wrapText="1"/>
    </xf>
    <xf numFmtId="49" fontId="43" fillId="3" borderId="1" xfId="189" applyNumberFormat="1" applyFont="1" applyFill="1" applyBorder="1" applyAlignment="1">
      <alignment horizontal="center" vertical="center"/>
    </xf>
    <xf numFmtId="3" fontId="47" fillId="3" borderId="1" xfId="189" applyNumberFormat="1" applyFont="1" applyFill="1" applyBorder="1" applyAlignment="1">
      <alignment horizontal="left" vertical="center" wrapText="1"/>
    </xf>
    <xf numFmtId="3" fontId="45" fillId="3" borderId="1" xfId="189" applyNumberFormat="1" applyFont="1" applyFill="1" applyBorder="1" applyAlignment="1">
      <alignment horizontal="left" vertical="center" wrapText="1"/>
    </xf>
    <xf numFmtId="3" fontId="47" fillId="3" borderId="16" xfId="189" applyNumberFormat="1" applyFont="1" applyFill="1" applyBorder="1" applyAlignment="1">
      <alignment horizontal="left" vertical="center" wrapText="1"/>
    </xf>
    <xf numFmtId="0" fontId="43" fillId="3" borderId="1" xfId="189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right" vertical="center"/>
    </xf>
    <xf numFmtId="0" fontId="43" fillId="2" borderId="1" xfId="0" applyFont="1" applyFill="1" applyBorder="1" applyAlignment="1">
      <alignment horizontal="center" vertical="center" wrapText="1"/>
    </xf>
    <xf numFmtId="3" fontId="44" fillId="26" borderId="18" xfId="0" applyNumberFormat="1" applyFont="1" applyFill="1" applyBorder="1" applyAlignment="1">
      <alignment horizontal="center" vertical="center"/>
    </xf>
    <xf numFmtId="3" fontId="43" fillId="3" borderId="1" xfId="81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52" fillId="26" borderId="1" xfId="234" applyNumberFormat="1" applyFont="1" applyFill="1" applyBorder="1" applyAlignment="1">
      <alignment horizontal="center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8" fillId="3" borderId="1" xfId="94" applyFont="1" applyFill="1" applyBorder="1" applyAlignment="1">
      <alignment horizontal="left" vertical="center" wrapText="1"/>
    </xf>
    <xf numFmtId="0" fontId="42" fillId="3" borderId="1" xfId="94" applyFont="1" applyFill="1" applyBorder="1" applyAlignment="1">
      <alignment horizontal="center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94" applyFont="1" applyFill="1" applyBorder="1" applyAlignment="1">
      <alignment horizontal="left" vertical="center" wrapText="1"/>
    </xf>
    <xf numFmtId="49" fontId="43" fillId="3" borderId="1" xfId="94" applyNumberFormat="1" applyFont="1" applyFill="1" applyBorder="1" applyAlignment="1">
      <alignment horizontal="center" vertical="center" wrapText="1"/>
    </xf>
    <xf numFmtId="0" fontId="43" fillId="3" borderId="1" xfId="94" applyFont="1" applyFill="1" applyBorder="1" applyAlignment="1">
      <alignment horizontal="left" vertical="center" wrapText="1"/>
    </xf>
    <xf numFmtId="49" fontId="42" fillId="3" borderId="1" xfId="45" applyNumberFormat="1" applyFont="1" applyFill="1" applyBorder="1" applyAlignment="1">
      <alignment horizontal="center" vertical="center" wrapText="1"/>
    </xf>
    <xf numFmtId="0" fontId="48" fillId="3" borderId="1" xfId="45" applyFont="1" applyFill="1" applyBorder="1" applyAlignment="1">
      <alignment horizontal="left" vertical="center" wrapText="1"/>
    </xf>
    <xf numFmtId="49" fontId="43" fillId="3" borderId="1" xfId="94" applyNumberFormat="1" applyFont="1" applyFill="1" applyBorder="1" applyAlignment="1">
      <alignment horizontal="center" vertical="center"/>
    </xf>
    <xf numFmtId="0" fontId="43" fillId="3" borderId="1" xfId="233" applyFont="1" applyFill="1" applyBorder="1" applyAlignment="1">
      <alignment horizontal="left" vertical="center" wrapText="1"/>
    </xf>
    <xf numFmtId="49" fontId="42" fillId="3" borderId="1" xfId="45" applyNumberFormat="1" applyFont="1" applyFill="1" applyBorder="1" applyAlignment="1">
      <alignment horizontal="center" vertical="center"/>
    </xf>
    <xf numFmtId="0" fontId="42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left" vertical="center" wrapText="1"/>
    </xf>
    <xf numFmtId="49" fontId="54" fillId="3" borderId="1" xfId="94" applyNumberFormat="1" applyFont="1" applyFill="1" applyBorder="1" applyAlignment="1">
      <alignment horizontal="center" vertical="center"/>
    </xf>
    <xf numFmtId="0" fontId="54" fillId="3" borderId="1" xfId="94" applyFont="1" applyFill="1" applyBorder="1" applyAlignment="1">
      <alignment horizontal="left" vertical="center" wrapText="1"/>
    </xf>
    <xf numFmtId="3" fontId="45" fillId="3" borderId="1" xfId="233" applyNumberFormat="1" applyFont="1" applyFill="1" applyBorder="1" applyAlignment="1">
      <alignment horizontal="center" vertical="center"/>
    </xf>
    <xf numFmtId="3" fontId="47" fillId="3" borderId="1" xfId="5" applyNumberFormat="1" applyFont="1" applyFill="1" applyBorder="1" applyAlignment="1">
      <alignment horizontal="left" vertical="center" wrapText="1"/>
    </xf>
    <xf numFmtId="169" fontId="45" fillId="3" borderId="1" xfId="233" applyNumberFormat="1" applyFont="1" applyFill="1" applyBorder="1" applyAlignment="1">
      <alignment horizontal="center" vertical="center"/>
    </xf>
    <xf numFmtId="3" fontId="45" fillId="3" borderId="1" xfId="5" applyNumberFormat="1" applyFont="1" applyFill="1" applyBorder="1" applyAlignment="1">
      <alignment horizontal="left" vertical="center" wrapText="1"/>
    </xf>
    <xf numFmtId="0" fontId="43" fillId="3" borderId="1" xfId="5" applyFont="1" applyFill="1" applyBorder="1" applyAlignment="1">
      <alignment horizontal="center" vertical="center"/>
    </xf>
    <xf numFmtId="0" fontId="43" fillId="3" borderId="1" xfId="5" applyFont="1" applyFill="1" applyBorder="1" applyAlignment="1">
      <alignment horizontal="left" vertical="center"/>
    </xf>
    <xf numFmtId="0" fontId="44" fillId="3" borderId="0" xfId="0" applyFont="1" applyFill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lef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3" fillId="3" borderId="1" xfId="94" applyNumberFormat="1" applyFont="1" applyFill="1" applyBorder="1" applyAlignment="1">
      <alignment horizontal="right" vertical="center" wrapText="1"/>
    </xf>
    <xf numFmtId="3" fontId="48" fillId="3" borderId="1" xfId="94" applyNumberFormat="1" applyFont="1" applyFill="1" applyBorder="1" applyAlignment="1">
      <alignment horizontal="right" vertical="center" wrapText="1"/>
    </xf>
    <xf numFmtId="3" fontId="42" fillId="3" borderId="1" xfId="45" applyNumberFormat="1" applyFont="1" applyFill="1" applyBorder="1" applyAlignment="1">
      <alignment horizontal="right" vertical="center" wrapText="1"/>
    </xf>
    <xf numFmtId="0" fontId="43" fillId="2" borderId="0" xfId="0" applyFont="1" applyFill="1" applyAlignment="1">
      <alignment vertical="center"/>
    </xf>
    <xf numFmtId="3" fontId="44" fillId="3" borderId="1" xfId="0" applyNumberFormat="1" applyFont="1" applyFill="1" applyBorder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/>
    </xf>
    <xf numFmtId="3" fontId="43" fillId="2" borderId="1" xfId="0" applyNumberFormat="1" applyFont="1" applyFill="1" applyBorder="1" applyAlignment="1">
      <alignment vertical="center"/>
    </xf>
    <xf numFmtId="3" fontId="43" fillId="3" borderId="1" xfId="45" applyNumberFormat="1" applyFont="1" applyFill="1" applyBorder="1" applyAlignment="1">
      <alignment vertical="center"/>
    </xf>
    <xf numFmtId="3" fontId="42" fillId="3" borderId="1" xfId="94" applyNumberFormat="1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center"/>
    </xf>
    <xf numFmtId="3" fontId="43" fillId="2" borderId="0" xfId="0" applyNumberFormat="1" applyFont="1" applyFill="1" applyAlignment="1">
      <alignment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right" vertical="center"/>
    </xf>
    <xf numFmtId="3" fontId="49" fillId="3" borderId="1" xfId="0" applyNumberFormat="1" applyFont="1" applyFill="1" applyBorder="1" applyAlignment="1">
      <alignment horizontal="center" vertical="center" wrapText="1"/>
    </xf>
    <xf numFmtId="3" fontId="44" fillId="3" borderId="0" xfId="0" applyNumberFormat="1" applyFont="1" applyFill="1" applyBorder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43" fillId="3" borderId="1" xfId="2" applyNumberFormat="1" applyFont="1" applyFill="1" applyBorder="1" applyAlignment="1">
      <alignment horizontal="center" vertical="center"/>
    </xf>
    <xf numFmtId="3" fontId="43" fillId="3" borderId="1" xfId="45" applyNumberFormat="1" applyFont="1" applyFill="1" applyBorder="1" applyAlignment="1">
      <alignment horizontal="center" vertical="center"/>
    </xf>
    <xf numFmtId="3" fontId="42" fillId="3" borderId="1" xfId="94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3" fontId="43" fillId="3" borderId="18" xfId="0" applyNumberFormat="1" applyFont="1" applyFill="1" applyBorder="1" applyAlignment="1">
      <alignment horizontal="center" vertical="center" wrapText="1"/>
    </xf>
    <xf numFmtId="3" fontId="56" fillId="3" borderId="1" xfId="0" applyNumberFormat="1" applyFont="1" applyFill="1" applyBorder="1" applyAlignment="1">
      <alignment horizontal="center" vertical="center"/>
    </xf>
    <xf numFmtId="3" fontId="57" fillId="3" borderId="0" xfId="45" applyNumberFormat="1" applyFont="1" applyFill="1" applyAlignment="1">
      <alignment horizontal="right" vertical="center"/>
    </xf>
    <xf numFmtId="0" fontId="43" fillId="0" borderId="0" xfId="45" applyFont="1" applyFill="1" applyAlignment="1">
      <alignment horizontal="right" vertical="center"/>
    </xf>
    <xf numFmtId="0" fontId="43" fillId="0" borderId="0" xfId="45" applyFont="1" applyFill="1" applyAlignment="1">
      <alignment horizontal="center" vertical="center"/>
    </xf>
    <xf numFmtId="0" fontId="43" fillId="0" borderId="0" xfId="45" applyNumberFormat="1" applyFont="1" applyFill="1" applyBorder="1" applyAlignment="1">
      <alignment horizontal="center" vertical="center" wrapText="1"/>
    </xf>
    <xf numFmtId="3" fontId="43" fillId="0" borderId="0" xfId="45" applyNumberFormat="1" applyFont="1" applyFill="1" applyAlignment="1">
      <alignment horizontal="right" vertical="center"/>
    </xf>
    <xf numFmtId="0" fontId="44" fillId="0" borderId="0" xfId="45" applyFont="1" applyFill="1" applyAlignment="1">
      <alignment horizontal="right" vertical="center"/>
    </xf>
    <xf numFmtId="3" fontId="51" fillId="0" borderId="14" xfId="238" applyNumberFormat="1" applyFont="1" applyFill="1" applyBorder="1" applyAlignment="1">
      <alignment horizontal="center" vertical="center" wrapText="1"/>
    </xf>
    <xf numFmtId="3" fontId="52" fillId="0" borderId="1" xfId="238" applyNumberFormat="1" applyFont="1" applyFill="1" applyBorder="1" applyAlignment="1">
      <alignment horizontal="center" vertical="center" wrapText="1"/>
    </xf>
    <xf numFmtId="3" fontId="53" fillId="0" borderId="14" xfId="238" applyNumberFormat="1" applyFont="1" applyFill="1" applyBorder="1" applyAlignment="1">
      <alignment horizontal="center" vertical="center" wrapText="1"/>
    </xf>
    <xf numFmtId="0" fontId="43" fillId="0" borderId="1" xfId="239" applyFont="1" applyFill="1" applyBorder="1" applyAlignment="1">
      <alignment horizontal="center" vertical="center"/>
    </xf>
    <xf numFmtId="49" fontId="42" fillId="0" borderId="1" xfId="94" applyNumberFormat="1" applyFont="1" applyFill="1" applyBorder="1" applyAlignment="1">
      <alignment horizontal="center" vertical="center" wrapText="1"/>
    </xf>
    <xf numFmtId="0" fontId="48" fillId="0" borderId="1" xfId="94" applyFont="1" applyFill="1" applyBorder="1" applyAlignment="1">
      <alignment horizontal="left" vertical="center" wrapText="1"/>
    </xf>
    <xf numFmtId="3" fontId="53" fillId="0" borderId="1" xfId="238" applyNumberFormat="1" applyFont="1" applyFill="1" applyBorder="1" applyAlignment="1">
      <alignment horizontal="center" vertical="center" wrapText="1"/>
    </xf>
    <xf numFmtId="0" fontId="42" fillId="0" borderId="1" xfId="94" applyFont="1" applyFill="1" applyBorder="1" applyAlignment="1">
      <alignment horizontal="center" vertical="center" wrapText="1"/>
    </xf>
    <xf numFmtId="49" fontId="42" fillId="0" borderId="1" xfId="94" applyNumberFormat="1" applyFont="1" applyFill="1" applyBorder="1" applyAlignment="1">
      <alignment horizontal="center" vertical="center"/>
    </xf>
    <xf numFmtId="0" fontId="42" fillId="0" borderId="1" xfId="94" applyFont="1" applyFill="1" applyBorder="1" applyAlignment="1">
      <alignment horizontal="left" vertical="center" wrapText="1"/>
    </xf>
    <xf numFmtId="49" fontId="43" fillId="0" borderId="1" xfId="94" applyNumberFormat="1" applyFont="1" applyFill="1" applyBorder="1" applyAlignment="1">
      <alignment horizontal="center" vertical="center" wrapText="1"/>
    </xf>
    <xf numFmtId="0" fontId="43" fillId="0" borderId="1" xfId="94" applyFont="1" applyFill="1" applyBorder="1" applyAlignment="1">
      <alignment horizontal="left" vertical="center" wrapText="1"/>
    </xf>
    <xf numFmtId="49" fontId="42" fillId="0" borderId="1" xfId="45" applyNumberFormat="1" applyFont="1" applyFill="1" applyBorder="1" applyAlignment="1">
      <alignment horizontal="center" vertical="center" wrapText="1"/>
    </xf>
    <xf numFmtId="0" fontId="48" fillId="0" borderId="1" xfId="45" applyFont="1" applyFill="1" applyBorder="1" applyAlignment="1">
      <alignment horizontal="left" vertical="center" wrapText="1"/>
    </xf>
    <xf numFmtId="49" fontId="43" fillId="0" borderId="1" xfId="94" applyNumberFormat="1" applyFont="1" applyFill="1" applyBorder="1" applyAlignment="1">
      <alignment horizontal="center" vertical="center"/>
    </xf>
    <xf numFmtId="0" fontId="43" fillId="0" borderId="1" xfId="233" applyFont="1" applyFill="1" applyBorder="1" applyAlignment="1">
      <alignment horizontal="left" vertical="center" wrapText="1"/>
    </xf>
    <xf numFmtId="0" fontId="43" fillId="0" borderId="1" xfId="195" applyFont="1" applyFill="1" applyBorder="1" applyAlignment="1">
      <alignment horizontal="left" vertical="center" wrapText="1"/>
    </xf>
    <xf numFmtId="49" fontId="42" fillId="0" borderId="1" xfId="45" applyNumberFormat="1" applyFont="1" applyFill="1" applyBorder="1" applyAlignment="1">
      <alignment horizontal="center" vertical="center"/>
    </xf>
    <xf numFmtId="0" fontId="42" fillId="0" borderId="1" xfId="45" applyFont="1" applyFill="1" applyBorder="1" applyAlignment="1">
      <alignment horizontal="left" vertical="center" wrapText="1"/>
    </xf>
    <xf numFmtId="49" fontId="42" fillId="0" borderId="1" xfId="94" applyNumberFormat="1" applyFont="1" applyFill="1" applyBorder="1" applyAlignment="1">
      <alignment horizontal="left" vertical="center" wrapText="1"/>
    </xf>
    <xf numFmtId="3" fontId="43" fillId="0" borderId="1" xfId="233" applyNumberFormat="1" applyFont="1" applyFill="1" applyBorder="1" applyAlignment="1">
      <alignment horizontal="left" vertical="center" wrapText="1"/>
    </xf>
    <xf numFmtId="49" fontId="54" fillId="0" borderId="1" xfId="94" applyNumberFormat="1" applyFont="1" applyFill="1" applyBorder="1" applyAlignment="1">
      <alignment horizontal="center" vertical="center"/>
    </xf>
    <xf numFmtId="0" fontId="54" fillId="0" borderId="1" xfId="94" applyFont="1" applyFill="1" applyBorder="1" applyAlignment="1">
      <alignment horizontal="left" vertical="center" wrapText="1"/>
    </xf>
    <xf numFmtId="3" fontId="45" fillId="0" borderId="1" xfId="233" applyNumberFormat="1" applyFont="1" applyFill="1" applyBorder="1" applyAlignment="1">
      <alignment horizontal="center" vertical="center"/>
    </xf>
    <xf numFmtId="3" fontId="47" fillId="0" borderId="1" xfId="5" applyNumberFormat="1" applyFont="1" applyFill="1" applyBorder="1" applyAlignment="1">
      <alignment horizontal="left" vertical="center" wrapText="1"/>
    </xf>
    <xf numFmtId="169" fontId="45" fillId="0" borderId="1" xfId="233" applyNumberFormat="1" applyFont="1" applyFill="1" applyBorder="1" applyAlignment="1">
      <alignment horizontal="center" vertical="center"/>
    </xf>
    <xf numFmtId="3" fontId="45" fillId="0" borderId="1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3" fillId="0" borderId="1" xfId="5" applyFont="1" applyFill="1" applyBorder="1" applyAlignment="1">
      <alignment horizontal="center" vertical="center"/>
    </xf>
    <xf numFmtId="0" fontId="43" fillId="0" borderId="1" xfId="5" applyFont="1" applyFill="1" applyBorder="1" applyAlignment="1">
      <alignment horizontal="left" vertical="center"/>
    </xf>
    <xf numFmtId="0" fontId="43" fillId="0" borderId="1" xfId="239" quotePrefix="1" applyFont="1" applyFill="1" applyBorder="1" applyAlignment="1">
      <alignment horizontal="center" vertical="center"/>
    </xf>
    <xf numFmtId="0" fontId="43" fillId="0" borderId="1" xfId="239" applyFont="1" applyFill="1" applyBorder="1" applyAlignment="1">
      <alignment horizontal="left" vertical="center"/>
    </xf>
    <xf numFmtId="0" fontId="43" fillId="0" borderId="1" xfId="5" quotePrefix="1" applyFont="1" applyFill="1" applyBorder="1" applyAlignment="1">
      <alignment horizontal="center" vertical="center"/>
    </xf>
    <xf numFmtId="3" fontId="43" fillId="0" borderId="1" xfId="45" applyNumberFormat="1" applyFont="1" applyFill="1" applyBorder="1" applyAlignment="1">
      <alignment horizontal="center" vertical="center"/>
    </xf>
    <xf numFmtId="0" fontId="43" fillId="0" borderId="0" xfId="45" applyFont="1" applyFill="1" applyAlignment="1">
      <alignment horizontal="left" vertical="center"/>
    </xf>
    <xf numFmtId="4" fontId="43" fillId="0" borderId="0" xfId="45" applyNumberFormat="1" applyFont="1" applyFill="1" applyAlignment="1">
      <alignment horizontal="right" vertical="center"/>
    </xf>
    <xf numFmtId="0" fontId="59" fillId="2" borderId="0" xfId="0" applyFont="1" applyFill="1" applyAlignment="1">
      <alignment horizontal="right" vertical="center"/>
    </xf>
    <xf numFmtId="4" fontId="59" fillId="2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9" fillId="2" borderId="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Alignment="1">
      <alignment horizontal="right" vertical="center"/>
    </xf>
    <xf numFmtId="0" fontId="58" fillId="2" borderId="0" xfId="0" applyFont="1" applyFill="1" applyAlignment="1">
      <alignment horizontal="right" vertical="center"/>
    </xf>
    <xf numFmtId="3" fontId="58" fillId="26" borderId="18" xfId="0" applyNumberFormat="1" applyFont="1" applyFill="1" applyBorder="1" applyAlignment="1">
      <alignment horizontal="right" vertical="center"/>
    </xf>
    <xf numFmtId="0" fontId="58" fillId="0" borderId="1" xfId="0" applyFont="1" applyBorder="1" applyAlignment="1">
      <alignment horizontal="center" vertical="center"/>
    </xf>
    <xf numFmtId="4" fontId="58" fillId="3" borderId="1" xfId="0" applyNumberFormat="1" applyFont="1" applyFill="1" applyBorder="1" applyAlignment="1">
      <alignment vertical="center" wrapText="1"/>
    </xf>
    <xf numFmtId="3" fontId="59" fillId="3" borderId="18" xfId="0" applyNumberFormat="1" applyFont="1" applyFill="1" applyBorder="1" applyAlignment="1">
      <alignment horizontal="right" vertical="center"/>
    </xf>
    <xf numFmtId="3" fontId="58" fillId="3" borderId="18" xfId="0" applyNumberFormat="1" applyFont="1" applyFill="1" applyBorder="1" applyAlignment="1">
      <alignment horizontal="right" vertical="center"/>
    </xf>
    <xf numFmtId="4" fontId="59" fillId="0" borderId="18" xfId="0" applyNumberFormat="1" applyFont="1" applyFill="1" applyBorder="1" applyAlignment="1">
      <alignment horizontal="right" vertical="center"/>
    </xf>
    <xf numFmtId="4" fontId="59" fillId="3" borderId="18" xfId="0" applyNumberFormat="1" applyFont="1" applyFill="1" applyBorder="1" applyAlignment="1">
      <alignment horizontal="right" vertical="center"/>
    </xf>
    <xf numFmtId="0" fontId="58" fillId="3" borderId="0" xfId="0" applyFont="1" applyFill="1" applyAlignment="1">
      <alignment horizontal="right" vertical="center"/>
    </xf>
    <xf numFmtId="0" fontId="59" fillId="3" borderId="1" xfId="0" applyFont="1" applyFill="1" applyBorder="1" applyAlignment="1">
      <alignment horizontal="center" vertical="center"/>
    </xf>
    <xf numFmtId="49" fontId="59" fillId="3" borderId="1" xfId="2" applyNumberFormat="1" applyFont="1" applyFill="1" applyBorder="1" applyAlignment="1">
      <alignment horizontal="center" vertical="center" wrapText="1"/>
    </xf>
    <xf numFmtId="0" fontId="59" fillId="3" borderId="1" xfId="2" applyFont="1" applyFill="1" applyBorder="1" applyAlignment="1">
      <alignment horizontal="left" vertical="center" wrapText="1"/>
    </xf>
    <xf numFmtId="0" fontId="59" fillId="3" borderId="0" xfId="0" applyFont="1" applyFill="1" applyAlignment="1">
      <alignment horizontal="right" vertical="center"/>
    </xf>
    <xf numFmtId="0" fontId="59" fillId="3" borderId="1" xfId="2" applyFont="1" applyFill="1" applyBorder="1" applyAlignment="1">
      <alignment horizontal="center" vertical="center" wrapText="1"/>
    </xf>
    <xf numFmtId="49" fontId="59" fillId="3" borderId="1" xfId="2" applyNumberFormat="1" applyFont="1" applyFill="1" applyBorder="1" applyAlignment="1">
      <alignment horizontal="center" vertical="center"/>
    </xf>
    <xf numFmtId="3" fontId="59" fillId="3" borderId="18" xfId="2" applyNumberFormat="1" applyFont="1" applyFill="1" applyBorder="1" applyAlignment="1">
      <alignment horizontal="left" vertical="center" wrapText="1"/>
    </xf>
    <xf numFmtId="49" fontId="59" fillId="3" borderId="1" xfId="0" applyNumberFormat="1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58" fillId="3" borderId="1" xfId="2" applyFont="1" applyFill="1" applyBorder="1" applyAlignment="1">
      <alignment horizontal="left" vertical="center" wrapText="1"/>
    </xf>
    <xf numFmtId="0" fontId="59" fillId="3" borderId="18" xfId="195" applyFont="1" applyFill="1" applyBorder="1" applyAlignment="1">
      <alignment horizontal="left" vertical="center" wrapText="1"/>
    </xf>
    <xf numFmtId="49" fontId="59" fillId="3" borderId="1" xfId="0" applyNumberFormat="1" applyFont="1" applyFill="1" applyBorder="1" applyAlignment="1">
      <alignment horizontal="center" vertical="center"/>
    </xf>
    <xf numFmtId="49" fontId="59" fillId="3" borderId="1" xfId="2" applyNumberFormat="1" applyFont="1" applyFill="1" applyBorder="1" applyAlignment="1">
      <alignment horizontal="left" vertical="center" wrapText="1"/>
    </xf>
    <xf numFmtId="3" fontId="59" fillId="3" borderId="1" xfId="2" applyNumberFormat="1" applyFont="1" applyFill="1" applyBorder="1" applyAlignment="1">
      <alignment horizontal="left" vertical="center" wrapText="1"/>
    </xf>
    <xf numFmtId="3" fontId="59" fillId="3" borderId="1" xfId="2" applyNumberFormat="1" applyFont="1" applyFill="1" applyBorder="1" applyAlignment="1">
      <alignment horizontal="center" vertical="center"/>
    </xf>
    <xf numFmtId="3" fontId="60" fillId="3" borderId="1" xfId="0" applyNumberFormat="1" applyFont="1" applyFill="1" applyBorder="1" applyAlignment="1">
      <alignment horizontal="left" vertical="center" wrapText="1"/>
    </xf>
    <xf numFmtId="169" fontId="59" fillId="3" borderId="1" xfId="2" applyNumberFormat="1" applyFont="1" applyFill="1" applyBorder="1" applyAlignment="1">
      <alignment horizontal="center" vertical="center"/>
    </xf>
    <xf numFmtId="3" fontId="59" fillId="3" borderId="1" xfId="0" applyNumberFormat="1" applyFont="1" applyFill="1" applyBorder="1" applyAlignment="1">
      <alignment horizontal="left" vertical="center" wrapText="1"/>
    </xf>
    <xf numFmtId="3" fontId="59" fillId="3" borderId="12" xfId="2" applyNumberFormat="1" applyFont="1" applyFill="1" applyBorder="1" applyAlignment="1">
      <alignment horizontal="center" vertical="center"/>
    </xf>
    <xf numFmtId="3" fontId="60" fillId="3" borderId="12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/>
    </xf>
    <xf numFmtId="0" fontId="59" fillId="3" borderId="1" xfId="0" quotePrefix="1" applyFont="1" applyFill="1" applyBorder="1" applyAlignment="1">
      <alignment horizontal="center" vertical="center"/>
    </xf>
    <xf numFmtId="3" fontId="59" fillId="3" borderId="1" xfId="0" applyNumberFormat="1" applyFont="1" applyFill="1" applyBorder="1" applyAlignment="1">
      <alignment horizontal="right" vertical="center"/>
    </xf>
    <xf numFmtId="4" fontId="59" fillId="3" borderId="1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center" vertical="center"/>
    </xf>
    <xf numFmtId="0" fontId="59" fillId="3" borderId="0" xfId="0" applyFont="1" applyFill="1" applyAlignment="1">
      <alignment horizontal="left" vertical="center"/>
    </xf>
    <xf numFmtId="0" fontId="58" fillId="3" borderId="0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3" fontId="59" fillId="3" borderId="18" xfId="0" applyNumberFormat="1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3" fontId="59" fillId="3" borderId="16" xfId="0" applyNumberFormat="1" applyFont="1" applyFill="1" applyBorder="1" applyAlignment="1">
      <alignment horizontal="center" vertical="center" wrapText="1"/>
    </xf>
    <xf numFmtId="3" fontId="59" fillId="3" borderId="13" xfId="0" applyNumberFormat="1" applyFont="1" applyFill="1" applyBorder="1" applyAlignment="1">
      <alignment horizontal="center" vertical="center" wrapText="1"/>
    </xf>
    <xf numFmtId="3" fontId="59" fillId="3" borderId="14" xfId="0" applyNumberFormat="1" applyFont="1" applyFill="1" applyBorder="1" applyAlignment="1">
      <alignment horizontal="center" vertical="center" wrapText="1"/>
    </xf>
    <xf numFmtId="4" fontId="59" fillId="2" borderId="16" xfId="0" applyNumberFormat="1" applyFont="1" applyFill="1" applyBorder="1" applyAlignment="1">
      <alignment horizontal="center" vertical="center" wrapText="1"/>
    </xf>
    <xf numFmtId="4" fontId="59" fillId="2" borderId="13" xfId="0" applyNumberFormat="1" applyFont="1" applyFill="1" applyBorder="1" applyAlignment="1">
      <alignment horizontal="center" vertical="center" wrapText="1"/>
    </xf>
    <xf numFmtId="4" fontId="59" fillId="2" borderId="14" xfId="0" applyNumberFormat="1" applyFont="1" applyFill="1" applyBorder="1" applyAlignment="1">
      <alignment horizontal="center" vertical="center" wrapText="1"/>
    </xf>
    <xf numFmtId="0" fontId="59" fillId="3" borderId="12" xfId="0" applyFont="1" applyFill="1" applyBorder="1" applyAlignment="1">
      <alignment horizontal="center" vertical="center"/>
    </xf>
    <xf numFmtId="0" fontId="59" fillId="3" borderId="13" xfId="0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49" fontId="59" fillId="3" borderId="12" xfId="2" applyNumberFormat="1" applyFont="1" applyFill="1" applyBorder="1" applyAlignment="1">
      <alignment horizontal="center" vertical="center"/>
    </xf>
    <xf numFmtId="49" fontId="59" fillId="3" borderId="13" xfId="2" applyNumberFormat="1" applyFont="1" applyFill="1" applyBorder="1" applyAlignment="1">
      <alignment horizontal="center" vertical="center"/>
    </xf>
    <xf numFmtId="49" fontId="59" fillId="3" borderId="14" xfId="2" applyNumberFormat="1" applyFont="1" applyFill="1" applyBorder="1" applyAlignment="1">
      <alignment horizontal="center" vertical="center"/>
    </xf>
    <xf numFmtId="3" fontId="59" fillId="3" borderId="20" xfId="0" applyNumberFormat="1" applyFont="1" applyFill="1" applyBorder="1" applyAlignment="1">
      <alignment horizontal="center" vertical="center" wrapText="1"/>
    </xf>
    <xf numFmtId="3" fontId="59" fillId="3" borderId="21" xfId="0" applyNumberFormat="1" applyFont="1" applyFill="1" applyBorder="1" applyAlignment="1">
      <alignment horizontal="center" vertical="center" wrapText="1"/>
    </xf>
    <xf numFmtId="3" fontId="59" fillId="3" borderId="22" xfId="0" applyNumberFormat="1" applyFont="1" applyFill="1" applyBorder="1" applyAlignment="1">
      <alignment horizontal="center" vertical="center" wrapText="1"/>
    </xf>
    <xf numFmtId="3" fontId="59" fillId="3" borderId="23" xfId="0" applyNumberFormat="1" applyFont="1" applyFill="1" applyBorder="1" applyAlignment="1">
      <alignment horizontal="center" vertical="center" wrapText="1"/>
    </xf>
    <xf numFmtId="3" fontId="59" fillId="3" borderId="24" xfId="0" applyNumberFormat="1" applyFont="1" applyFill="1" applyBorder="1" applyAlignment="1">
      <alignment horizontal="center" vertical="center" wrapText="1"/>
    </xf>
    <xf numFmtId="3" fontId="59" fillId="3" borderId="25" xfId="0" applyNumberFormat="1" applyFont="1" applyFill="1" applyBorder="1" applyAlignment="1">
      <alignment horizontal="center" vertical="center" wrapText="1"/>
    </xf>
    <xf numFmtId="0" fontId="58" fillId="26" borderId="1" xfId="0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 wrapText="1"/>
    </xf>
    <xf numFmtId="0" fontId="46" fillId="3" borderId="0" xfId="0" applyNumberFormat="1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49" fontId="43" fillId="3" borderId="12" xfId="2" applyNumberFormat="1" applyFont="1" applyFill="1" applyBorder="1" applyAlignment="1">
      <alignment horizontal="center" vertical="center"/>
    </xf>
    <xf numFmtId="49" fontId="43" fillId="3" borderId="13" xfId="2" applyNumberFormat="1" applyFont="1" applyFill="1" applyBorder="1" applyAlignment="1">
      <alignment horizontal="center" vertical="center"/>
    </xf>
    <xf numFmtId="49" fontId="43" fillId="3" borderId="14" xfId="2" applyNumberFormat="1" applyFont="1" applyFill="1" applyBorder="1" applyAlignment="1">
      <alignment horizontal="center" vertical="center"/>
    </xf>
    <xf numFmtId="0" fontId="44" fillId="26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9" fontId="43" fillId="3" borderId="16" xfId="2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3" fontId="44" fillId="26" borderId="1" xfId="0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 wrapText="1"/>
    </xf>
    <xf numFmtId="3" fontId="43" fillId="3" borderId="16" xfId="45" applyNumberFormat="1" applyFont="1" applyFill="1" applyBorder="1" applyAlignment="1">
      <alignment horizontal="center" vertical="center" wrapText="1"/>
    </xf>
    <xf numFmtId="3" fontId="43" fillId="3" borderId="14" xfId="45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2" fillId="3" borderId="16" xfId="0" applyNumberFormat="1" applyFont="1" applyFill="1" applyBorder="1" applyAlignment="1">
      <alignment horizontal="center" vertical="center" wrapText="1"/>
    </xf>
    <xf numFmtId="4" fontId="42" fillId="3" borderId="13" xfId="0" applyNumberFormat="1" applyFont="1" applyFill="1" applyBorder="1" applyAlignment="1">
      <alignment horizontal="center" vertical="center" wrapText="1"/>
    </xf>
    <xf numFmtId="4" fontId="42" fillId="3" borderId="14" xfId="0" applyNumberFormat="1" applyFont="1" applyFill="1" applyBorder="1" applyAlignment="1">
      <alignment horizontal="center" vertical="center" wrapText="1"/>
    </xf>
    <xf numFmtId="4" fontId="42" fillId="3" borderId="18" xfId="0" applyNumberFormat="1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0" fontId="43" fillId="3" borderId="1" xfId="45" applyFont="1" applyFill="1" applyBorder="1" applyAlignment="1">
      <alignment horizontal="center" vertical="center" wrapText="1"/>
    </xf>
    <xf numFmtId="3" fontId="51" fillId="3" borderId="25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49" fontId="42" fillId="3" borderId="16" xfId="94" applyNumberFormat="1" applyFont="1" applyFill="1" applyBorder="1" applyAlignment="1">
      <alignment horizontal="center" vertical="center"/>
    </xf>
    <xf numFmtId="49" fontId="42" fillId="3" borderId="13" xfId="94" applyNumberFormat="1" applyFont="1" applyFill="1" applyBorder="1" applyAlignment="1">
      <alignment horizontal="center" vertical="center"/>
    </xf>
    <xf numFmtId="49" fontId="42" fillId="3" borderId="14" xfId="94" applyNumberFormat="1" applyFont="1" applyFill="1" applyBorder="1" applyAlignment="1">
      <alignment horizontal="center" vertical="center"/>
    </xf>
    <xf numFmtId="3" fontId="51" fillId="3" borderId="19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26" xfId="234" applyNumberFormat="1" applyFont="1" applyFill="1" applyBorder="1" applyAlignment="1">
      <alignment horizontal="center" vertical="center" wrapText="1"/>
    </xf>
    <xf numFmtId="0" fontId="44" fillId="26" borderId="1" xfId="45" applyFont="1" applyFill="1" applyBorder="1" applyAlignment="1">
      <alignment horizontal="center" vertical="center"/>
    </xf>
    <xf numFmtId="4" fontId="44" fillId="3" borderId="19" xfId="45" applyNumberFormat="1" applyFont="1" applyFill="1" applyBorder="1" applyAlignment="1">
      <alignment horizontal="center" vertical="center" wrapText="1"/>
    </xf>
    <xf numFmtId="4" fontId="44" fillId="3" borderId="17" xfId="45" applyNumberFormat="1" applyFont="1" applyFill="1" applyBorder="1" applyAlignment="1">
      <alignment horizontal="center" vertical="center" wrapText="1"/>
    </xf>
    <xf numFmtId="4" fontId="44" fillId="3" borderId="26" xfId="45" applyNumberFormat="1" applyFont="1" applyFill="1" applyBorder="1" applyAlignment="1">
      <alignment horizontal="center" vertical="center" wrapText="1"/>
    </xf>
    <xf numFmtId="4" fontId="44" fillId="26" borderId="19" xfId="45" applyNumberFormat="1" applyFont="1" applyFill="1" applyBorder="1" applyAlignment="1">
      <alignment horizontal="center" vertical="center" wrapText="1"/>
    </xf>
    <xf numFmtId="4" fontId="44" fillId="26" borderId="17" xfId="45" applyNumberFormat="1" applyFont="1" applyFill="1" applyBorder="1" applyAlignment="1">
      <alignment horizontal="center" vertical="center" wrapText="1"/>
    </xf>
    <xf numFmtId="4" fontId="44" fillId="26" borderId="26" xfId="45" applyNumberFormat="1" applyFont="1" applyFill="1" applyBorder="1" applyAlignment="1">
      <alignment horizontal="center" vertical="center" wrapText="1"/>
    </xf>
    <xf numFmtId="3" fontId="43" fillId="3" borderId="19" xfId="81" applyNumberFormat="1" applyFont="1" applyFill="1" applyBorder="1" applyAlignment="1">
      <alignment horizontal="center" vertical="center" wrapText="1"/>
    </xf>
    <xf numFmtId="3" fontId="43" fillId="3" borderId="26" xfId="81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0" borderId="1" xfId="238" applyNumberFormat="1" applyFont="1" applyFill="1" applyBorder="1" applyAlignment="1">
      <alignment horizontal="center" vertical="center" wrapText="1"/>
    </xf>
    <xf numFmtId="3" fontId="51" fillId="0" borderId="16" xfId="238" applyNumberFormat="1" applyFont="1" applyFill="1" applyBorder="1" applyAlignment="1">
      <alignment horizontal="center" vertical="center" wrapText="1"/>
    </xf>
    <xf numFmtId="3" fontId="51" fillId="0" borderId="14" xfId="238" applyNumberFormat="1" applyFont="1" applyFill="1" applyBorder="1" applyAlignment="1">
      <alignment horizontal="center" vertical="center" wrapText="1"/>
    </xf>
    <xf numFmtId="0" fontId="43" fillId="0" borderId="16" xfId="239" applyFont="1" applyFill="1" applyBorder="1" applyAlignment="1">
      <alignment horizontal="center" vertical="center"/>
    </xf>
    <xf numFmtId="0" fontId="43" fillId="0" borderId="13" xfId="239" applyFont="1" applyFill="1" applyBorder="1" applyAlignment="1">
      <alignment horizontal="center" vertical="center"/>
    </xf>
    <xf numFmtId="0" fontId="43" fillId="0" borderId="14" xfId="239" applyFont="1" applyFill="1" applyBorder="1" applyAlignment="1">
      <alignment horizontal="center" vertical="center"/>
    </xf>
    <xf numFmtId="49" fontId="42" fillId="0" borderId="16" xfId="94" applyNumberFormat="1" applyFont="1" applyFill="1" applyBorder="1" applyAlignment="1">
      <alignment horizontal="center" vertical="center"/>
    </xf>
    <xf numFmtId="49" fontId="42" fillId="0" borderId="13" xfId="94" applyNumberFormat="1" applyFont="1" applyFill="1" applyBorder="1" applyAlignment="1">
      <alignment horizontal="center" vertical="center"/>
    </xf>
    <xf numFmtId="49" fontId="42" fillId="0" borderId="14" xfId="94" applyNumberFormat="1" applyFont="1" applyFill="1" applyBorder="1" applyAlignment="1">
      <alignment horizontal="center" vertical="center"/>
    </xf>
    <xf numFmtId="0" fontId="43" fillId="0" borderId="1" xfId="45" applyFont="1" applyFill="1" applyBorder="1" applyAlignment="1">
      <alignment horizontal="center" vertical="center" wrapText="1"/>
    </xf>
    <xf numFmtId="4" fontId="44" fillId="0" borderId="19" xfId="45" applyNumberFormat="1" applyFont="1" applyFill="1" applyBorder="1" applyAlignment="1">
      <alignment horizontal="center" vertical="center" wrapText="1"/>
    </xf>
    <xf numFmtId="4" fontId="44" fillId="0" borderId="17" xfId="45" applyNumberFormat="1" applyFont="1" applyFill="1" applyBorder="1" applyAlignment="1">
      <alignment horizontal="center" vertical="center" wrapText="1"/>
    </xf>
    <xf numFmtId="4" fontId="44" fillId="0" borderId="26" xfId="45" applyNumberFormat="1" applyFont="1" applyFill="1" applyBorder="1" applyAlignment="1">
      <alignment horizontal="center" vertical="center" wrapText="1"/>
    </xf>
    <xf numFmtId="0" fontId="44" fillId="0" borderId="1" xfId="45" applyFont="1" applyFill="1" applyBorder="1" applyAlignment="1">
      <alignment horizontal="center" vertical="center"/>
    </xf>
    <xf numFmtId="3" fontId="51" fillId="0" borderId="13" xfId="238" applyNumberFormat="1" applyFont="1" applyFill="1" applyBorder="1" applyAlignment="1">
      <alignment horizontal="center" vertical="center" wrapText="1"/>
    </xf>
    <xf numFmtId="0" fontId="50" fillId="0" borderId="0" xfId="45" applyNumberFormat="1" applyFont="1" applyFill="1" applyBorder="1" applyAlignment="1">
      <alignment horizontal="center" vertical="center" wrapText="1"/>
    </xf>
    <xf numFmtId="3" fontId="43" fillId="3" borderId="16" xfId="0" applyNumberFormat="1" applyFont="1" applyFill="1" applyBorder="1" applyAlignment="1">
      <alignment horizontal="center" vertical="center" wrapText="1"/>
    </xf>
    <xf numFmtId="3" fontId="43" fillId="3" borderId="13" xfId="0" applyNumberFormat="1" applyFont="1" applyFill="1" applyBorder="1" applyAlignment="1">
      <alignment horizontal="center" vertical="center" wrapText="1"/>
    </xf>
    <xf numFmtId="3" fontId="43" fillId="3" borderId="14" xfId="0" applyNumberFormat="1" applyFont="1" applyFill="1" applyBorder="1" applyAlignment="1">
      <alignment horizontal="center" vertical="center" wrapText="1"/>
    </xf>
    <xf numFmtId="3" fontId="43" fillId="3" borderId="18" xfId="0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0" fontId="49" fillId="2" borderId="16" xfId="81" applyFont="1" applyFill="1" applyBorder="1" applyAlignment="1">
      <alignment horizontal="center" vertical="center" wrapText="1"/>
    </xf>
    <xf numFmtId="0" fontId="49" fillId="2" borderId="13" xfId="81" applyFont="1" applyFill="1" applyBorder="1" applyAlignment="1">
      <alignment horizontal="center" vertical="center" wrapText="1"/>
    </xf>
    <xf numFmtId="0" fontId="49" fillId="2" borderId="14" xfId="81" applyFont="1" applyFill="1" applyBorder="1" applyAlignment="1">
      <alignment horizontal="center" vertical="center" wrapText="1"/>
    </xf>
    <xf numFmtId="3" fontId="43" fillId="0" borderId="18" xfId="0" applyNumberFormat="1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3" fontId="43" fillId="3" borderId="16" xfId="0" applyNumberFormat="1" applyFont="1" applyFill="1" applyBorder="1" applyAlignment="1">
      <alignment horizontal="center" vertical="center"/>
    </xf>
    <xf numFmtId="3" fontId="43" fillId="3" borderId="13" xfId="0" applyNumberFormat="1" applyFont="1" applyFill="1" applyBorder="1" applyAlignment="1">
      <alignment horizontal="center" vertical="center"/>
    </xf>
    <xf numFmtId="3" fontId="43" fillId="3" borderId="14" xfId="0" applyNumberFormat="1" applyFont="1" applyFill="1" applyBorder="1" applyAlignment="1">
      <alignment horizontal="center" vertical="center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</cellXfs>
  <cellStyles count="240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5 2 4 4" xfId="239" xr:uid="{00000000-0005-0000-0000-000086000000}"/>
    <cellStyle name="Обычный 16" xfId="190" xr:uid="{00000000-0005-0000-0000-000087000000}"/>
    <cellStyle name="Обычный 17" xfId="191" xr:uid="{00000000-0005-0000-0000-000088000000}"/>
    <cellStyle name="Обычный 18" xfId="192" xr:uid="{00000000-0005-0000-0000-000089000000}"/>
    <cellStyle name="Обычный 2" xfId="2" xr:uid="{00000000-0005-0000-0000-00008A000000}"/>
    <cellStyle name="Обычный 2 10" xfId="45" xr:uid="{00000000-0005-0000-0000-00008B000000}"/>
    <cellStyle name="Обычный 2 11" xfId="46" xr:uid="{00000000-0005-0000-0000-00008C000000}"/>
    <cellStyle name="Обычный 2 12" xfId="47" xr:uid="{00000000-0005-0000-0000-00008D000000}"/>
    <cellStyle name="Обычный 2 13" xfId="48" xr:uid="{00000000-0005-0000-0000-00008E000000}"/>
    <cellStyle name="Обычный 2 136" xfId="235" xr:uid="{00000000-0005-0000-0000-00008F000000}"/>
    <cellStyle name="Обычный 2 137" xfId="233" xr:uid="{00000000-0005-0000-0000-000090000000}"/>
    <cellStyle name="Обычный 2 139" xfId="236" xr:uid="{00000000-0005-0000-0000-000091000000}"/>
    <cellStyle name="Обычный 2 14" xfId="49" xr:uid="{00000000-0005-0000-0000-000092000000}"/>
    <cellStyle name="Обычный 2 15" xfId="50" xr:uid="{00000000-0005-0000-0000-000093000000}"/>
    <cellStyle name="Обычный 2 16" xfId="51" xr:uid="{00000000-0005-0000-0000-000094000000}"/>
    <cellStyle name="Обычный 2 17" xfId="52" xr:uid="{00000000-0005-0000-0000-000095000000}"/>
    <cellStyle name="Обычный 2 18" xfId="53" xr:uid="{00000000-0005-0000-0000-000096000000}"/>
    <cellStyle name="Обычный 2 19" xfId="54" xr:uid="{00000000-0005-0000-0000-000097000000}"/>
    <cellStyle name="Обычный 2 2" xfId="55" xr:uid="{00000000-0005-0000-0000-000098000000}"/>
    <cellStyle name="Обычный 2 2 2" xfId="94" xr:uid="{00000000-0005-0000-0000-000099000000}"/>
    <cellStyle name="Обычный 2 2 2 2" xfId="95" xr:uid="{00000000-0005-0000-0000-00009A000000}"/>
    <cellStyle name="Обычный 2 2 2 2 2" xfId="229" xr:uid="{00000000-0005-0000-0000-00009B000000}"/>
    <cellStyle name="Обычный 2 2 2 3" xfId="193" xr:uid="{00000000-0005-0000-0000-00009C000000}"/>
    <cellStyle name="Обычный 2 20" xfId="56" xr:uid="{00000000-0005-0000-0000-00009D000000}"/>
    <cellStyle name="Обычный 2 21" xfId="57" xr:uid="{00000000-0005-0000-0000-00009E000000}"/>
    <cellStyle name="Обычный 2 22" xfId="93" xr:uid="{00000000-0005-0000-0000-00009F000000}"/>
    <cellStyle name="Обычный 2 3" xfId="58" xr:uid="{00000000-0005-0000-0000-0000A0000000}"/>
    <cellStyle name="Обычный 2 3 2" xfId="195" xr:uid="{00000000-0005-0000-0000-0000A1000000}"/>
    <cellStyle name="Обычный 2 3 3" xfId="194" xr:uid="{00000000-0005-0000-0000-0000A2000000}"/>
    <cellStyle name="Обычный 2 4" xfId="59" xr:uid="{00000000-0005-0000-0000-0000A3000000}"/>
    <cellStyle name="Обычный 2 5" xfId="60" xr:uid="{00000000-0005-0000-0000-0000A4000000}"/>
    <cellStyle name="Обычный 2 5 2" xfId="196" xr:uid="{00000000-0005-0000-0000-0000A5000000}"/>
    <cellStyle name="Обычный 2 6" xfId="61" xr:uid="{00000000-0005-0000-0000-0000A6000000}"/>
    <cellStyle name="Обычный 2 6 3" xfId="232" xr:uid="{00000000-0005-0000-0000-0000A7000000}"/>
    <cellStyle name="Обычный 2 7" xfId="62" xr:uid="{00000000-0005-0000-0000-0000A8000000}"/>
    <cellStyle name="Обычный 2 8" xfId="63" xr:uid="{00000000-0005-0000-0000-0000A9000000}"/>
    <cellStyle name="Обычный 2 9" xfId="64" xr:uid="{00000000-0005-0000-0000-0000AA000000}"/>
    <cellStyle name="Обычный 2_npa12EB" xfId="197" xr:uid="{00000000-0005-0000-0000-0000AB000000}"/>
    <cellStyle name="Обычный 20" xfId="198" xr:uid="{00000000-0005-0000-0000-0000AC000000}"/>
    <cellStyle name="Обычный 20 2" xfId="199" xr:uid="{00000000-0005-0000-0000-0000AD000000}"/>
    <cellStyle name="Обычный 22" xfId="230" xr:uid="{00000000-0005-0000-0000-0000AE000000}"/>
    <cellStyle name="Обычный 3" xfId="65" xr:uid="{00000000-0005-0000-0000-0000AF000000}"/>
    <cellStyle name="Обычный 3 2" xfId="200" xr:uid="{00000000-0005-0000-0000-0000B0000000}"/>
    <cellStyle name="Обычный 3 3" xfId="231" xr:uid="{00000000-0005-0000-0000-0000B1000000}"/>
    <cellStyle name="Обычный 4" xfId="66" xr:uid="{00000000-0005-0000-0000-0000B2000000}"/>
    <cellStyle name="Обычный 4 10" xfId="67" xr:uid="{00000000-0005-0000-0000-0000B3000000}"/>
    <cellStyle name="Обычный 4 11" xfId="68" xr:uid="{00000000-0005-0000-0000-0000B4000000}"/>
    <cellStyle name="Обычный 4 12" xfId="69" xr:uid="{00000000-0005-0000-0000-0000B5000000}"/>
    <cellStyle name="Обычный 4 13" xfId="70" xr:uid="{00000000-0005-0000-0000-0000B6000000}"/>
    <cellStyle name="Обычный 4 14" xfId="71" xr:uid="{00000000-0005-0000-0000-0000B7000000}"/>
    <cellStyle name="Обычный 4 15" xfId="72" xr:uid="{00000000-0005-0000-0000-0000B8000000}"/>
    <cellStyle name="Обычный 4 16" xfId="96" xr:uid="{00000000-0005-0000-0000-0000B9000000}"/>
    <cellStyle name="Обычный 4 16 2" xfId="201" xr:uid="{00000000-0005-0000-0000-0000BA000000}"/>
    <cellStyle name="Обычный 4 17" xfId="202" xr:uid="{00000000-0005-0000-0000-0000BB000000}"/>
    <cellStyle name="Обычный 4 2" xfId="73" xr:uid="{00000000-0005-0000-0000-0000BC000000}"/>
    <cellStyle name="Обычный 4 3" xfId="74" xr:uid="{00000000-0005-0000-0000-0000BD000000}"/>
    <cellStyle name="Обычный 4 4" xfId="75" xr:uid="{00000000-0005-0000-0000-0000BE000000}"/>
    <cellStyle name="Обычный 4 5" xfId="76" xr:uid="{00000000-0005-0000-0000-0000BF000000}"/>
    <cellStyle name="Обычный 4 6" xfId="77" xr:uid="{00000000-0005-0000-0000-0000C0000000}"/>
    <cellStyle name="Обычный 4 7" xfId="78" xr:uid="{00000000-0005-0000-0000-0000C1000000}"/>
    <cellStyle name="Обычный 4 8" xfId="79" xr:uid="{00000000-0005-0000-0000-0000C2000000}"/>
    <cellStyle name="Обычный 4 9" xfId="80" xr:uid="{00000000-0005-0000-0000-0000C3000000}"/>
    <cellStyle name="Обычный 5" xfId="81" xr:uid="{00000000-0005-0000-0000-0000C4000000}"/>
    <cellStyle name="Обычный 5 2" xfId="204" xr:uid="{00000000-0005-0000-0000-0000C5000000}"/>
    <cellStyle name="Обычный 5 3" xfId="203" xr:uid="{00000000-0005-0000-0000-0000C6000000}"/>
    <cellStyle name="Обычный 6" xfId="205" xr:uid="{00000000-0005-0000-0000-0000C7000000}"/>
    <cellStyle name="Обычный 6 4" xfId="91" xr:uid="{00000000-0005-0000-0000-0000C8000000}"/>
    <cellStyle name="Обычный 69" xfId="92" xr:uid="{00000000-0005-0000-0000-0000C9000000}"/>
    <cellStyle name="Обычный 69 2" xfId="97" xr:uid="{00000000-0005-0000-0000-0000CA000000}"/>
    <cellStyle name="Обычный 7" xfId="206" xr:uid="{00000000-0005-0000-0000-0000CB000000}"/>
    <cellStyle name="Обычный 7 2" xfId="207" xr:uid="{00000000-0005-0000-0000-0000CC000000}"/>
    <cellStyle name="Обычный 70" xfId="98" xr:uid="{00000000-0005-0000-0000-0000CD000000}"/>
    <cellStyle name="Обычный 8" xfId="208" xr:uid="{00000000-0005-0000-0000-0000CE000000}"/>
    <cellStyle name="Обычный 83" xfId="234" xr:uid="{00000000-0005-0000-0000-0000CF000000}"/>
    <cellStyle name="Обычный 83 2" xfId="237" xr:uid="{00000000-0005-0000-0000-0000D0000000}"/>
    <cellStyle name="Обычный 83 3" xfId="238" xr:uid="{00000000-0005-0000-0000-0000D1000000}"/>
    <cellStyle name="Обычный 9" xfId="209" xr:uid="{00000000-0005-0000-0000-0000D2000000}"/>
    <cellStyle name="Обычный 91" xfId="82" xr:uid="{00000000-0005-0000-0000-0000D3000000}"/>
    <cellStyle name="Обычный 92" xfId="83" xr:uid="{00000000-0005-0000-0000-0000D4000000}"/>
    <cellStyle name="Обычный 93" xfId="84" xr:uid="{00000000-0005-0000-0000-0000D5000000}"/>
    <cellStyle name="Обычный 94" xfId="85" xr:uid="{00000000-0005-0000-0000-0000D6000000}"/>
    <cellStyle name="Обычный 95" xfId="86" xr:uid="{00000000-0005-0000-0000-0000D7000000}"/>
    <cellStyle name="Обычный 96" xfId="87" xr:uid="{00000000-0005-0000-0000-0000D8000000}"/>
    <cellStyle name="Обычный 97" xfId="88" xr:uid="{00000000-0005-0000-0000-0000D9000000}"/>
    <cellStyle name="Обычный 98" xfId="89" xr:uid="{00000000-0005-0000-0000-0000DA000000}"/>
    <cellStyle name="Обычный 99" xfId="90" xr:uid="{00000000-0005-0000-0000-0000DB000000}"/>
    <cellStyle name="Плохой 2" xfId="210" xr:uid="{00000000-0005-0000-0000-0000DC000000}"/>
    <cellStyle name="Пояснение 2" xfId="211" xr:uid="{00000000-0005-0000-0000-0000DD000000}"/>
    <cellStyle name="Примечание 2" xfId="212" xr:uid="{00000000-0005-0000-0000-0000DE000000}"/>
    <cellStyle name="Процентный 2" xfId="213" xr:uid="{00000000-0005-0000-0000-0000DF000000}"/>
    <cellStyle name="Процентный 2 2" xfId="214" xr:uid="{00000000-0005-0000-0000-0000E0000000}"/>
    <cellStyle name="Процентный 3" xfId="215" xr:uid="{00000000-0005-0000-0000-0000E1000000}"/>
    <cellStyle name="Процентный 4" xfId="216" xr:uid="{00000000-0005-0000-0000-0000E2000000}"/>
    <cellStyle name="Процентный 5" xfId="217" xr:uid="{00000000-0005-0000-0000-0000E3000000}"/>
    <cellStyle name="Процентный 6" xfId="228" xr:uid="{00000000-0005-0000-0000-0000E4000000}"/>
    <cellStyle name="Связанная ячейка 2" xfId="218" xr:uid="{00000000-0005-0000-0000-0000E5000000}"/>
    <cellStyle name="Стиль 1" xfId="3" xr:uid="{00000000-0005-0000-0000-0000E6000000}"/>
    <cellStyle name="Текст предупреждения 2" xfId="219" xr:uid="{00000000-0005-0000-0000-0000E7000000}"/>
    <cellStyle name="Финансовый 2" xfId="220" xr:uid="{00000000-0005-0000-0000-0000E8000000}"/>
    <cellStyle name="Финансовый 2 2" xfId="221" xr:uid="{00000000-0005-0000-0000-0000E9000000}"/>
    <cellStyle name="Финансовый 3" xfId="222" xr:uid="{00000000-0005-0000-0000-0000EA000000}"/>
    <cellStyle name="Финансовый 4" xfId="223" xr:uid="{00000000-0005-0000-0000-0000EB000000}"/>
    <cellStyle name="Финансовый 5" xfId="224" xr:uid="{00000000-0005-0000-0000-0000EC000000}"/>
    <cellStyle name="Финансовый 6" xfId="225" xr:uid="{00000000-0005-0000-0000-0000ED000000}"/>
    <cellStyle name="Финансовый 7" xfId="226" xr:uid="{00000000-0005-0000-0000-0000EE000000}"/>
    <cellStyle name="Хороший 2" xfId="227" xr:uid="{00000000-0005-0000-0000-0000EF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it_5\Desktop\&#1044;&#1053;%20&#1050;&#1055;%202024%20&#1075;&#1086;&#1076;%20(&#1092;&#1080;&#1085;&#1072;&#1085;&#1089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 МЗ всего"/>
      <sheetName val="Приложение№ 14 (Пр.00-23)"/>
      <sheetName val="ДН объемы и фин 2024  Пр.20-23"/>
      <sheetName val="ДН КП фин для сайта Пр.20-23"/>
      <sheetName val="Приложение№ 14 (Пр.20-23)"/>
      <sheetName val="КП диспан.набл.Пр.3-24"/>
      <sheetName val="Уточнение Пр.3-24"/>
      <sheetName val="Уточнение  суммы Пр.3-24"/>
      <sheetName val="ДН КП фин Пр.3-24 "/>
      <sheetName val="Пр.3-24  взр + дети"/>
      <sheetName val="Пр.4-24 Уточнение объемов"/>
      <sheetName val="Пр.4-24 Уточнение суммы"/>
      <sheetName val="Пр.4-24  взр + дети "/>
      <sheetName val="ДН КП фин Пр.4-24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H14">
            <v>2296869</v>
          </cell>
          <cell r="I14">
            <v>0</v>
          </cell>
          <cell r="Q14">
            <v>2162531</v>
          </cell>
          <cell r="R14">
            <v>0</v>
          </cell>
        </row>
        <row r="15">
          <cell r="H15">
            <v>2776397</v>
          </cell>
          <cell r="I15">
            <v>0</v>
          </cell>
          <cell r="Q15">
            <v>1047884</v>
          </cell>
          <cell r="R15">
            <v>14514</v>
          </cell>
        </row>
        <row r="16">
          <cell r="H16">
            <v>7873987</v>
          </cell>
          <cell r="I16">
            <v>3475</v>
          </cell>
          <cell r="Q16">
            <v>6994121</v>
          </cell>
          <cell r="R16">
            <v>448470</v>
          </cell>
        </row>
        <row r="17">
          <cell r="H17">
            <v>3669431</v>
          </cell>
          <cell r="I17">
            <v>0</v>
          </cell>
          <cell r="Q17">
            <v>1346866</v>
          </cell>
          <cell r="R17">
            <v>26124</v>
          </cell>
        </row>
        <row r="18">
          <cell r="H18">
            <v>2738174</v>
          </cell>
          <cell r="I18">
            <v>0</v>
          </cell>
          <cell r="Q18">
            <v>1264137</v>
          </cell>
          <cell r="R18">
            <v>14514</v>
          </cell>
        </row>
        <row r="19">
          <cell r="H19">
            <v>20644024</v>
          </cell>
          <cell r="I19">
            <v>0</v>
          </cell>
          <cell r="Q19">
            <v>6132010</v>
          </cell>
          <cell r="R19">
            <v>87082</v>
          </cell>
        </row>
        <row r="20">
          <cell r="H20">
            <v>7655073</v>
          </cell>
          <cell r="I20">
            <v>0</v>
          </cell>
          <cell r="Q20">
            <v>3179937</v>
          </cell>
          <cell r="R20">
            <v>27576</v>
          </cell>
        </row>
        <row r="21">
          <cell r="H21">
            <v>3634683</v>
          </cell>
          <cell r="I21">
            <v>0</v>
          </cell>
          <cell r="Q21">
            <v>1507967</v>
          </cell>
          <cell r="R21">
            <v>88533</v>
          </cell>
        </row>
        <row r="22">
          <cell r="H22">
            <v>2859793</v>
          </cell>
          <cell r="I22">
            <v>0</v>
          </cell>
          <cell r="Q22">
            <v>1101585</v>
          </cell>
          <cell r="R22">
            <v>0</v>
          </cell>
        </row>
        <row r="23">
          <cell r="H23">
            <v>4402622</v>
          </cell>
          <cell r="I23">
            <v>0</v>
          </cell>
          <cell r="Q23">
            <v>1767761</v>
          </cell>
          <cell r="R23">
            <v>0</v>
          </cell>
        </row>
        <row r="24">
          <cell r="H24">
            <v>2244747</v>
          </cell>
          <cell r="I24">
            <v>0</v>
          </cell>
          <cell r="Q24">
            <v>1661811</v>
          </cell>
          <cell r="R24">
            <v>0</v>
          </cell>
        </row>
        <row r="25">
          <cell r="H25">
            <v>5736961</v>
          </cell>
          <cell r="I25">
            <v>0</v>
          </cell>
          <cell r="Q25">
            <v>1698095</v>
          </cell>
          <cell r="R25">
            <v>143685</v>
          </cell>
        </row>
        <row r="26">
          <cell r="H26">
            <v>0</v>
          </cell>
          <cell r="I26">
            <v>0</v>
          </cell>
          <cell r="Q26">
            <v>0</v>
          </cell>
          <cell r="R26">
            <v>0</v>
          </cell>
        </row>
        <row r="27">
          <cell r="H27">
            <v>2390690</v>
          </cell>
          <cell r="I27">
            <v>0</v>
          </cell>
          <cell r="Q27">
            <v>1648748</v>
          </cell>
          <cell r="R27">
            <v>14514</v>
          </cell>
        </row>
        <row r="28">
          <cell r="H28">
            <v>2960564</v>
          </cell>
          <cell r="I28">
            <v>0</v>
          </cell>
          <cell r="Q28">
            <v>329459</v>
          </cell>
          <cell r="R28">
            <v>23222</v>
          </cell>
        </row>
        <row r="29">
          <cell r="H29">
            <v>3794525</v>
          </cell>
          <cell r="I29">
            <v>0</v>
          </cell>
          <cell r="Q29">
            <v>1400566</v>
          </cell>
          <cell r="R29">
            <v>8708</v>
          </cell>
        </row>
        <row r="30">
          <cell r="H30">
            <v>13350335</v>
          </cell>
          <cell r="I30">
            <v>0</v>
          </cell>
          <cell r="Q30">
            <v>3252507</v>
          </cell>
          <cell r="R30">
            <v>541357</v>
          </cell>
        </row>
        <row r="31">
          <cell r="H31">
            <v>1184920</v>
          </cell>
          <cell r="I31">
            <v>0</v>
          </cell>
          <cell r="Q31">
            <v>721328</v>
          </cell>
          <cell r="R31">
            <v>0</v>
          </cell>
        </row>
        <row r="32">
          <cell r="H32">
            <v>1299590</v>
          </cell>
          <cell r="I32">
            <v>0</v>
          </cell>
          <cell r="Q32">
            <v>933227</v>
          </cell>
          <cell r="R32">
            <v>210447</v>
          </cell>
        </row>
        <row r="33">
          <cell r="H33">
            <v>8509883</v>
          </cell>
          <cell r="I33">
            <v>0</v>
          </cell>
          <cell r="Q33">
            <v>1478939</v>
          </cell>
          <cell r="R33">
            <v>71117</v>
          </cell>
        </row>
        <row r="34">
          <cell r="H34">
            <v>6793312</v>
          </cell>
          <cell r="I34">
            <v>0</v>
          </cell>
          <cell r="Q34">
            <v>4259752</v>
          </cell>
          <cell r="R34">
            <v>60957</v>
          </cell>
        </row>
        <row r="35">
          <cell r="H35">
            <v>3871583</v>
          </cell>
          <cell r="I35">
            <v>0</v>
          </cell>
          <cell r="Q35">
            <v>502855</v>
          </cell>
          <cell r="R35">
            <v>0</v>
          </cell>
        </row>
        <row r="36">
          <cell r="H36">
            <v>0</v>
          </cell>
          <cell r="I36">
            <v>0</v>
          </cell>
          <cell r="Q36">
            <v>0</v>
          </cell>
          <cell r="R36">
            <v>0</v>
          </cell>
        </row>
        <row r="37">
          <cell r="H37">
            <v>0</v>
          </cell>
          <cell r="I37">
            <v>0</v>
          </cell>
          <cell r="Q37">
            <v>0</v>
          </cell>
          <cell r="R37">
            <v>0</v>
          </cell>
        </row>
        <row r="38">
          <cell r="H38">
            <v>74309453</v>
          </cell>
          <cell r="I38">
            <v>0</v>
          </cell>
          <cell r="Q38">
            <v>6403416</v>
          </cell>
          <cell r="R38">
            <v>43541</v>
          </cell>
        </row>
        <row r="39">
          <cell r="H39">
            <v>0</v>
          </cell>
          <cell r="I39">
            <v>0</v>
          </cell>
          <cell r="Q39">
            <v>0</v>
          </cell>
          <cell r="R39">
            <v>332361</v>
          </cell>
        </row>
        <row r="40">
          <cell r="H40">
            <v>0</v>
          </cell>
          <cell r="I40">
            <v>0</v>
          </cell>
          <cell r="Q40">
            <v>0</v>
          </cell>
          <cell r="R40">
            <v>0</v>
          </cell>
        </row>
        <row r="41">
          <cell r="H41">
            <v>0</v>
          </cell>
          <cell r="I41">
            <v>0</v>
          </cell>
          <cell r="Q41">
            <v>0</v>
          </cell>
          <cell r="R41">
            <v>0</v>
          </cell>
        </row>
        <row r="42">
          <cell r="H42">
            <v>13086247</v>
          </cell>
          <cell r="I42">
            <v>0</v>
          </cell>
          <cell r="Q42">
            <v>693752</v>
          </cell>
          <cell r="R42">
            <v>182871</v>
          </cell>
        </row>
        <row r="43">
          <cell r="H43">
            <v>18930928</v>
          </cell>
          <cell r="I43">
            <v>0</v>
          </cell>
          <cell r="Q43">
            <v>4458588</v>
          </cell>
          <cell r="R43">
            <v>29027</v>
          </cell>
        </row>
        <row r="44">
          <cell r="H44">
            <v>2317718</v>
          </cell>
          <cell r="I44">
            <v>0</v>
          </cell>
          <cell r="Q44">
            <v>521039</v>
          </cell>
          <cell r="R44">
            <v>7257</v>
          </cell>
        </row>
        <row r="45">
          <cell r="H45">
            <v>10612161</v>
          </cell>
          <cell r="I45">
            <v>0</v>
          </cell>
          <cell r="Q45">
            <v>5788037</v>
          </cell>
          <cell r="R45">
            <v>108852</v>
          </cell>
        </row>
        <row r="46">
          <cell r="H46">
            <v>3342796</v>
          </cell>
          <cell r="I46">
            <v>0</v>
          </cell>
          <cell r="Q46">
            <v>394771</v>
          </cell>
          <cell r="R46">
            <v>92887</v>
          </cell>
        </row>
        <row r="47">
          <cell r="H47">
            <v>10904048</v>
          </cell>
          <cell r="I47">
            <v>0</v>
          </cell>
          <cell r="Q47">
            <v>3494883</v>
          </cell>
          <cell r="R47">
            <v>132074</v>
          </cell>
        </row>
        <row r="48">
          <cell r="H48">
            <v>3228126</v>
          </cell>
          <cell r="I48">
            <v>0</v>
          </cell>
          <cell r="Q48">
            <v>709717</v>
          </cell>
          <cell r="R48">
            <v>40638</v>
          </cell>
        </row>
        <row r="49">
          <cell r="H49">
            <v>2689526</v>
          </cell>
          <cell r="I49">
            <v>0</v>
          </cell>
          <cell r="Q49">
            <v>1222048</v>
          </cell>
          <cell r="R49">
            <v>88533</v>
          </cell>
        </row>
        <row r="50">
          <cell r="H50">
            <v>4308802</v>
          </cell>
          <cell r="I50">
            <v>0</v>
          </cell>
          <cell r="Q50">
            <v>2142212</v>
          </cell>
          <cell r="R50">
            <v>0</v>
          </cell>
        </row>
        <row r="51">
          <cell r="H51">
            <v>2150926</v>
          </cell>
          <cell r="I51">
            <v>0</v>
          </cell>
          <cell r="Q51">
            <v>650211</v>
          </cell>
          <cell r="R51">
            <v>0</v>
          </cell>
        </row>
        <row r="52">
          <cell r="H52">
            <v>6046222</v>
          </cell>
          <cell r="I52">
            <v>0</v>
          </cell>
          <cell r="Q52">
            <v>377354</v>
          </cell>
          <cell r="R52">
            <v>0</v>
          </cell>
        </row>
        <row r="53">
          <cell r="H53">
            <v>15327519</v>
          </cell>
          <cell r="I53">
            <v>3475</v>
          </cell>
          <cell r="Q53">
            <v>3767740</v>
          </cell>
          <cell r="R53">
            <v>238023</v>
          </cell>
        </row>
        <row r="54">
          <cell r="H54">
            <v>3457466</v>
          </cell>
          <cell r="I54">
            <v>0</v>
          </cell>
          <cell r="Q54">
            <v>1037725</v>
          </cell>
          <cell r="R54">
            <v>108852</v>
          </cell>
        </row>
        <row r="55">
          <cell r="H55">
            <v>13381609</v>
          </cell>
          <cell r="I55">
            <v>0</v>
          </cell>
          <cell r="Q55">
            <v>2146566</v>
          </cell>
          <cell r="R55">
            <v>91436</v>
          </cell>
        </row>
        <row r="56">
          <cell r="H56">
            <v>2908441</v>
          </cell>
          <cell r="I56">
            <v>0</v>
          </cell>
          <cell r="Q56">
            <v>1243819</v>
          </cell>
          <cell r="R56">
            <v>130622</v>
          </cell>
        </row>
        <row r="57">
          <cell r="H57">
            <v>4489493</v>
          </cell>
          <cell r="I57">
            <v>0</v>
          </cell>
          <cell r="Q57">
            <v>354132</v>
          </cell>
          <cell r="R57">
            <v>87082</v>
          </cell>
        </row>
        <row r="58">
          <cell r="H58">
            <v>5458974</v>
          </cell>
          <cell r="I58">
            <v>0</v>
          </cell>
          <cell r="Q58">
            <v>2268481</v>
          </cell>
          <cell r="R58">
            <v>29027</v>
          </cell>
        </row>
        <row r="59">
          <cell r="H59">
            <v>2150926</v>
          </cell>
          <cell r="I59">
            <v>0</v>
          </cell>
          <cell r="Q59">
            <v>1388955</v>
          </cell>
          <cell r="R59">
            <v>11611</v>
          </cell>
        </row>
        <row r="60">
          <cell r="H60">
            <v>3669431</v>
          </cell>
          <cell r="I60">
            <v>0</v>
          </cell>
          <cell r="Q60">
            <v>1123355</v>
          </cell>
          <cell r="R60">
            <v>0</v>
          </cell>
        </row>
        <row r="61">
          <cell r="H61">
            <v>5740436</v>
          </cell>
          <cell r="I61">
            <v>0</v>
          </cell>
          <cell r="Q61">
            <v>4253946</v>
          </cell>
          <cell r="R61">
            <v>30479</v>
          </cell>
        </row>
        <row r="62">
          <cell r="H62">
            <v>16804326</v>
          </cell>
          <cell r="I62">
            <v>3475</v>
          </cell>
          <cell r="Q62">
            <v>4584858</v>
          </cell>
          <cell r="R62">
            <v>403478</v>
          </cell>
        </row>
        <row r="63">
          <cell r="H63">
            <v>2199574</v>
          </cell>
          <cell r="I63">
            <v>0</v>
          </cell>
          <cell r="Q63">
            <v>1767761</v>
          </cell>
          <cell r="R63">
            <v>21770</v>
          </cell>
        </row>
        <row r="64">
          <cell r="H64">
            <v>0</v>
          </cell>
          <cell r="I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Q66">
            <v>0</v>
          </cell>
          <cell r="R66">
            <v>230766</v>
          </cell>
        </row>
        <row r="67">
          <cell r="H67">
            <v>0</v>
          </cell>
          <cell r="I67">
            <v>10425</v>
          </cell>
          <cell r="Q67">
            <v>0</v>
          </cell>
          <cell r="R67">
            <v>358486</v>
          </cell>
        </row>
        <row r="68">
          <cell r="H68">
            <v>0</v>
          </cell>
          <cell r="I68">
            <v>0</v>
          </cell>
          <cell r="Q68">
            <v>0</v>
          </cell>
          <cell r="R68">
            <v>58054</v>
          </cell>
        </row>
        <row r="69">
          <cell r="H69">
            <v>0</v>
          </cell>
          <cell r="I69">
            <v>0</v>
          </cell>
          <cell r="Q69">
            <v>0</v>
          </cell>
          <cell r="R69">
            <v>65311</v>
          </cell>
        </row>
        <row r="70">
          <cell r="H70">
            <v>0</v>
          </cell>
          <cell r="I70">
            <v>0</v>
          </cell>
          <cell r="Q70">
            <v>0</v>
          </cell>
          <cell r="R70">
            <v>5805</v>
          </cell>
        </row>
        <row r="71">
          <cell r="H71">
            <v>0</v>
          </cell>
          <cell r="I71">
            <v>0</v>
          </cell>
          <cell r="Q71">
            <v>0</v>
          </cell>
          <cell r="R71">
            <v>0</v>
          </cell>
        </row>
        <row r="72">
          <cell r="H72">
            <v>0</v>
          </cell>
          <cell r="I72">
            <v>0</v>
          </cell>
          <cell r="Q72">
            <v>0</v>
          </cell>
          <cell r="R72">
            <v>0</v>
          </cell>
        </row>
        <row r="73">
          <cell r="H73">
            <v>16085034</v>
          </cell>
          <cell r="I73">
            <v>0</v>
          </cell>
          <cell r="Q73">
            <v>2597941</v>
          </cell>
          <cell r="R73">
            <v>0</v>
          </cell>
        </row>
        <row r="74">
          <cell r="H74">
            <v>11571217</v>
          </cell>
          <cell r="I74">
            <v>0</v>
          </cell>
          <cell r="Q74">
            <v>3953513</v>
          </cell>
          <cell r="R74">
            <v>0</v>
          </cell>
        </row>
        <row r="75">
          <cell r="H75">
            <v>22086083</v>
          </cell>
          <cell r="I75">
            <v>0</v>
          </cell>
          <cell r="Q75">
            <v>6985412</v>
          </cell>
          <cell r="R75">
            <v>0</v>
          </cell>
        </row>
        <row r="76">
          <cell r="H76">
            <v>0</v>
          </cell>
          <cell r="I76">
            <v>0</v>
          </cell>
          <cell r="Q76">
            <v>21770</v>
          </cell>
          <cell r="R76">
            <v>0</v>
          </cell>
        </row>
        <row r="77">
          <cell r="H77">
            <v>0</v>
          </cell>
          <cell r="I77">
            <v>0</v>
          </cell>
          <cell r="Q77">
            <v>10160</v>
          </cell>
          <cell r="R77">
            <v>0</v>
          </cell>
        </row>
        <row r="78">
          <cell r="H78">
            <v>13899</v>
          </cell>
          <cell r="I78">
            <v>0</v>
          </cell>
          <cell r="Q78">
            <v>10160</v>
          </cell>
          <cell r="R78">
            <v>0</v>
          </cell>
        </row>
        <row r="79">
          <cell r="H79">
            <v>0</v>
          </cell>
          <cell r="I79">
            <v>0</v>
          </cell>
          <cell r="Q79">
            <v>23222</v>
          </cell>
          <cell r="R79">
            <v>0</v>
          </cell>
        </row>
        <row r="80">
          <cell r="H80">
            <v>0</v>
          </cell>
          <cell r="I80">
            <v>0</v>
          </cell>
          <cell r="Q80">
            <v>0</v>
          </cell>
          <cell r="R80">
            <v>0</v>
          </cell>
        </row>
        <row r="81">
          <cell r="H81">
            <v>0</v>
          </cell>
          <cell r="I81">
            <v>0</v>
          </cell>
          <cell r="Q81">
            <v>14514</v>
          </cell>
          <cell r="R81">
            <v>0</v>
          </cell>
        </row>
        <row r="82">
          <cell r="H82">
            <v>0</v>
          </cell>
          <cell r="I82">
            <v>0</v>
          </cell>
          <cell r="Q82">
            <v>0</v>
          </cell>
          <cell r="R82">
            <v>0</v>
          </cell>
        </row>
        <row r="83">
          <cell r="H83">
            <v>13114046</v>
          </cell>
          <cell r="I83">
            <v>0</v>
          </cell>
          <cell r="Q83">
            <v>1920155</v>
          </cell>
          <cell r="R83">
            <v>142233</v>
          </cell>
        </row>
        <row r="84">
          <cell r="H84">
            <v>29504866</v>
          </cell>
          <cell r="I84">
            <v>0</v>
          </cell>
          <cell r="Q84">
            <v>7136354</v>
          </cell>
          <cell r="R84">
            <v>0</v>
          </cell>
        </row>
        <row r="85">
          <cell r="H85">
            <v>19059497</v>
          </cell>
          <cell r="I85">
            <v>0</v>
          </cell>
          <cell r="Q85">
            <v>7088459</v>
          </cell>
          <cell r="R85">
            <v>0</v>
          </cell>
        </row>
        <row r="86">
          <cell r="H86">
            <v>7161645</v>
          </cell>
          <cell r="I86">
            <v>0</v>
          </cell>
          <cell r="Q86">
            <v>2595038</v>
          </cell>
          <cell r="R86">
            <v>0</v>
          </cell>
        </row>
        <row r="87">
          <cell r="H87">
            <v>27868217</v>
          </cell>
          <cell r="I87">
            <v>0</v>
          </cell>
          <cell r="Q87">
            <v>7484681</v>
          </cell>
          <cell r="R87">
            <v>0</v>
          </cell>
        </row>
        <row r="88">
          <cell r="H88">
            <v>0</v>
          </cell>
          <cell r="I88">
            <v>0</v>
          </cell>
          <cell r="Q88">
            <v>0</v>
          </cell>
          <cell r="R88">
            <v>145136</v>
          </cell>
        </row>
        <row r="89">
          <cell r="H89">
            <v>23472544</v>
          </cell>
          <cell r="I89">
            <v>0</v>
          </cell>
          <cell r="Q89">
            <v>10655910</v>
          </cell>
          <cell r="R89">
            <v>0</v>
          </cell>
        </row>
        <row r="90">
          <cell r="H90">
            <v>0</v>
          </cell>
          <cell r="I90">
            <v>0</v>
          </cell>
          <cell r="Q90">
            <v>111755</v>
          </cell>
          <cell r="R90">
            <v>0</v>
          </cell>
        </row>
        <row r="91">
          <cell r="H91">
            <v>0</v>
          </cell>
          <cell r="I91">
            <v>0</v>
          </cell>
          <cell r="Q91">
            <v>0</v>
          </cell>
          <cell r="R91">
            <v>0</v>
          </cell>
        </row>
        <row r="92">
          <cell r="H92">
            <v>100770</v>
          </cell>
          <cell r="I92">
            <v>0</v>
          </cell>
          <cell r="Q92">
            <v>40638</v>
          </cell>
          <cell r="R92">
            <v>0</v>
          </cell>
        </row>
        <row r="93">
          <cell r="H93">
            <v>100770</v>
          </cell>
          <cell r="I93">
            <v>0</v>
          </cell>
          <cell r="Q93">
            <v>40638</v>
          </cell>
          <cell r="R93">
            <v>0</v>
          </cell>
        </row>
        <row r="94">
          <cell r="H94">
            <v>0</v>
          </cell>
          <cell r="I94">
            <v>0</v>
          </cell>
          <cell r="Q94">
            <v>0</v>
          </cell>
          <cell r="R94">
            <v>0</v>
          </cell>
        </row>
        <row r="95">
          <cell r="H95">
            <v>0</v>
          </cell>
          <cell r="I95">
            <v>0</v>
          </cell>
          <cell r="Q95">
            <v>0</v>
          </cell>
          <cell r="R95">
            <v>0</v>
          </cell>
        </row>
        <row r="96">
          <cell r="H96">
            <v>0</v>
          </cell>
          <cell r="I96">
            <v>0</v>
          </cell>
          <cell r="Q96">
            <v>0</v>
          </cell>
          <cell r="R96">
            <v>0</v>
          </cell>
        </row>
        <row r="97">
          <cell r="H97">
            <v>854811</v>
          </cell>
          <cell r="I97">
            <v>0</v>
          </cell>
          <cell r="Q97">
            <v>654565</v>
          </cell>
          <cell r="R97">
            <v>0</v>
          </cell>
        </row>
        <row r="98">
          <cell r="H98">
            <v>4958597</v>
          </cell>
          <cell r="I98">
            <v>0</v>
          </cell>
          <cell r="Q98">
            <v>2611003</v>
          </cell>
          <cell r="R98">
            <v>0</v>
          </cell>
        </row>
        <row r="99">
          <cell r="H99">
            <v>1879888</v>
          </cell>
          <cell r="I99">
            <v>0</v>
          </cell>
          <cell r="Q99">
            <v>959351</v>
          </cell>
          <cell r="R99">
            <v>0</v>
          </cell>
        </row>
        <row r="100">
          <cell r="H100">
            <v>1667923</v>
          </cell>
          <cell r="I100">
            <v>0</v>
          </cell>
          <cell r="Q100">
            <v>452826</v>
          </cell>
          <cell r="R100">
            <v>8708</v>
          </cell>
        </row>
        <row r="101">
          <cell r="H101">
            <v>6372857</v>
          </cell>
          <cell r="I101">
            <v>0</v>
          </cell>
          <cell r="Q101">
            <v>4153802</v>
          </cell>
          <cell r="R101">
            <v>0</v>
          </cell>
        </row>
        <row r="102">
          <cell r="H102">
            <v>2119652</v>
          </cell>
          <cell r="I102">
            <v>0</v>
          </cell>
          <cell r="Q102">
            <v>1066752</v>
          </cell>
          <cell r="R102">
            <v>0</v>
          </cell>
        </row>
        <row r="103">
          <cell r="H103">
            <v>4037764</v>
          </cell>
          <cell r="I103">
            <v>0</v>
          </cell>
          <cell r="Q103">
            <v>402028</v>
          </cell>
          <cell r="R103">
            <v>0</v>
          </cell>
        </row>
        <row r="104">
          <cell r="H104">
            <v>6970529</v>
          </cell>
          <cell r="I104">
            <v>0</v>
          </cell>
          <cell r="Q104">
            <v>2322182</v>
          </cell>
          <cell r="R104">
            <v>101595</v>
          </cell>
        </row>
        <row r="105">
          <cell r="H105">
            <v>5413801</v>
          </cell>
          <cell r="I105">
            <v>0</v>
          </cell>
          <cell r="Q105">
            <v>4760472</v>
          </cell>
          <cell r="R105">
            <v>0</v>
          </cell>
        </row>
        <row r="106">
          <cell r="H106">
            <v>2189149</v>
          </cell>
          <cell r="I106">
            <v>0</v>
          </cell>
          <cell r="Q106">
            <v>732939</v>
          </cell>
          <cell r="R106">
            <v>29027</v>
          </cell>
        </row>
        <row r="107">
          <cell r="H107">
            <v>4003016</v>
          </cell>
          <cell r="I107">
            <v>0</v>
          </cell>
          <cell r="Q107">
            <v>1362830</v>
          </cell>
          <cell r="R107">
            <v>0</v>
          </cell>
        </row>
        <row r="108">
          <cell r="H108">
            <v>2171775</v>
          </cell>
          <cell r="I108">
            <v>0</v>
          </cell>
          <cell r="Q108">
            <v>1089974</v>
          </cell>
          <cell r="R108">
            <v>43541</v>
          </cell>
        </row>
        <row r="109">
          <cell r="H109">
            <v>3137781</v>
          </cell>
          <cell r="I109">
            <v>0</v>
          </cell>
          <cell r="Q109">
            <v>200288</v>
          </cell>
          <cell r="R109">
            <v>14514</v>
          </cell>
        </row>
        <row r="110">
          <cell r="H110">
            <v>2415014</v>
          </cell>
          <cell r="I110">
            <v>0</v>
          </cell>
          <cell r="Q110">
            <v>741646</v>
          </cell>
          <cell r="R110">
            <v>18868</v>
          </cell>
        </row>
        <row r="111">
          <cell r="H111">
            <v>4489493</v>
          </cell>
          <cell r="I111">
            <v>0</v>
          </cell>
          <cell r="Q111">
            <v>1310581</v>
          </cell>
          <cell r="R111">
            <v>11611</v>
          </cell>
        </row>
        <row r="112">
          <cell r="H112">
            <v>6980954</v>
          </cell>
          <cell r="I112">
            <v>0</v>
          </cell>
          <cell r="Q112">
            <v>2619711</v>
          </cell>
          <cell r="R112">
            <v>8708</v>
          </cell>
        </row>
        <row r="113">
          <cell r="H113">
            <v>3659007</v>
          </cell>
          <cell r="I113">
            <v>0</v>
          </cell>
          <cell r="Q113">
            <v>539907</v>
          </cell>
          <cell r="R113">
            <v>7257</v>
          </cell>
        </row>
        <row r="114">
          <cell r="H114">
            <v>0</v>
          </cell>
          <cell r="I114">
            <v>0</v>
          </cell>
          <cell r="Q114">
            <v>0</v>
          </cell>
          <cell r="R114">
            <v>0</v>
          </cell>
        </row>
        <row r="115">
          <cell r="H115">
            <v>0</v>
          </cell>
          <cell r="I115">
            <v>0</v>
          </cell>
          <cell r="Q115">
            <v>0</v>
          </cell>
          <cell r="R115">
            <v>0</v>
          </cell>
        </row>
        <row r="116">
          <cell r="H116">
            <v>0</v>
          </cell>
          <cell r="I116">
            <v>0</v>
          </cell>
          <cell r="Q116">
            <v>0</v>
          </cell>
          <cell r="R116">
            <v>0</v>
          </cell>
        </row>
        <row r="117">
          <cell r="H117">
            <v>0</v>
          </cell>
          <cell r="I117">
            <v>0</v>
          </cell>
          <cell r="Q117">
            <v>0</v>
          </cell>
          <cell r="R117">
            <v>0</v>
          </cell>
        </row>
        <row r="118">
          <cell r="H118">
            <v>0</v>
          </cell>
          <cell r="I118">
            <v>0</v>
          </cell>
          <cell r="Q118">
            <v>0</v>
          </cell>
          <cell r="R118">
            <v>0</v>
          </cell>
        </row>
        <row r="119">
          <cell r="H119">
            <v>0</v>
          </cell>
          <cell r="I119">
            <v>0</v>
          </cell>
          <cell r="Q119">
            <v>0</v>
          </cell>
          <cell r="R119">
            <v>0</v>
          </cell>
        </row>
        <row r="120">
          <cell r="H120">
            <v>0</v>
          </cell>
          <cell r="I120">
            <v>0</v>
          </cell>
          <cell r="Q120">
            <v>0</v>
          </cell>
          <cell r="R120">
            <v>0</v>
          </cell>
        </row>
        <row r="121">
          <cell r="H121">
            <v>0</v>
          </cell>
          <cell r="I121">
            <v>0</v>
          </cell>
          <cell r="Q121">
            <v>0</v>
          </cell>
          <cell r="R121">
            <v>0</v>
          </cell>
        </row>
        <row r="122">
          <cell r="H122">
            <v>0</v>
          </cell>
          <cell r="I122">
            <v>0</v>
          </cell>
          <cell r="Q122">
            <v>0</v>
          </cell>
          <cell r="R122">
            <v>0</v>
          </cell>
        </row>
        <row r="123">
          <cell r="H123">
            <v>0</v>
          </cell>
          <cell r="I123">
            <v>0</v>
          </cell>
          <cell r="Q123">
            <v>0</v>
          </cell>
          <cell r="R123">
            <v>0</v>
          </cell>
        </row>
        <row r="124">
          <cell r="H124">
            <v>0</v>
          </cell>
          <cell r="I124">
            <v>0</v>
          </cell>
          <cell r="Q124">
            <v>0</v>
          </cell>
          <cell r="R124">
            <v>0</v>
          </cell>
        </row>
        <row r="125">
          <cell r="H125">
            <v>0</v>
          </cell>
          <cell r="I125">
            <v>0</v>
          </cell>
          <cell r="Q125">
            <v>0</v>
          </cell>
          <cell r="R125">
            <v>0</v>
          </cell>
        </row>
        <row r="126">
          <cell r="H126">
            <v>0</v>
          </cell>
          <cell r="I126">
            <v>0</v>
          </cell>
          <cell r="Q126">
            <v>0</v>
          </cell>
          <cell r="R126">
            <v>0</v>
          </cell>
        </row>
        <row r="127">
          <cell r="H127">
            <v>0</v>
          </cell>
          <cell r="I127">
            <v>0</v>
          </cell>
          <cell r="Q127">
            <v>0</v>
          </cell>
          <cell r="R127">
            <v>0</v>
          </cell>
        </row>
        <row r="128">
          <cell r="H128">
            <v>0</v>
          </cell>
          <cell r="I128">
            <v>0</v>
          </cell>
          <cell r="Q128">
            <v>0</v>
          </cell>
          <cell r="R128">
            <v>0</v>
          </cell>
        </row>
        <row r="129">
          <cell r="H129">
            <v>0</v>
          </cell>
          <cell r="I129">
            <v>0</v>
          </cell>
          <cell r="Q129">
            <v>0</v>
          </cell>
          <cell r="R129">
            <v>0</v>
          </cell>
        </row>
        <row r="130">
          <cell r="H130">
            <v>0</v>
          </cell>
          <cell r="I130">
            <v>0</v>
          </cell>
          <cell r="Q130">
            <v>0</v>
          </cell>
          <cell r="R130">
            <v>0</v>
          </cell>
        </row>
        <row r="131">
          <cell r="H131">
            <v>0</v>
          </cell>
          <cell r="I131">
            <v>0</v>
          </cell>
          <cell r="Q131">
            <v>0</v>
          </cell>
          <cell r="R131">
            <v>0</v>
          </cell>
        </row>
        <row r="132">
          <cell r="H132">
            <v>0</v>
          </cell>
          <cell r="I132">
            <v>0</v>
          </cell>
          <cell r="Q132">
            <v>0</v>
          </cell>
          <cell r="R132">
            <v>0</v>
          </cell>
        </row>
        <row r="133">
          <cell r="H133">
            <v>0</v>
          </cell>
          <cell r="I133">
            <v>0</v>
          </cell>
          <cell r="Q133">
            <v>0</v>
          </cell>
          <cell r="R133">
            <v>0</v>
          </cell>
        </row>
        <row r="134">
          <cell r="H134">
            <v>0</v>
          </cell>
          <cell r="I134">
            <v>0</v>
          </cell>
          <cell r="Q134">
            <v>0</v>
          </cell>
          <cell r="R134">
            <v>0</v>
          </cell>
        </row>
        <row r="135">
          <cell r="H135">
            <v>0</v>
          </cell>
          <cell r="I135">
            <v>0</v>
          </cell>
          <cell r="Q135">
            <v>0</v>
          </cell>
          <cell r="R135">
            <v>0</v>
          </cell>
        </row>
        <row r="136">
          <cell r="H136">
            <v>0</v>
          </cell>
          <cell r="I136">
            <v>0</v>
          </cell>
          <cell r="Q136">
            <v>0</v>
          </cell>
          <cell r="R136">
            <v>0</v>
          </cell>
        </row>
        <row r="137">
          <cell r="H137">
            <v>0</v>
          </cell>
          <cell r="I137">
            <v>0</v>
          </cell>
          <cell r="Q137">
            <v>0</v>
          </cell>
          <cell r="R137">
            <v>0</v>
          </cell>
        </row>
        <row r="138">
          <cell r="H138">
            <v>0</v>
          </cell>
          <cell r="I138">
            <v>0</v>
          </cell>
          <cell r="Q138">
            <v>0</v>
          </cell>
          <cell r="R138">
            <v>0</v>
          </cell>
        </row>
        <row r="139">
          <cell r="H139">
            <v>0</v>
          </cell>
          <cell r="I139">
            <v>0</v>
          </cell>
          <cell r="Q139">
            <v>0</v>
          </cell>
          <cell r="R139">
            <v>0</v>
          </cell>
        </row>
        <row r="140">
          <cell r="H140">
            <v>0</v>
          </cell>
          <cell r="I140">
            <v>0</v>
          </cell>
          <cell r="Q140">
            <v>0</v>
          </cell>
          <cell r="R140">
            <v>0</v>
          </cell>
        </row>
        <row r="141">
          <cell r="H141">
            <v>18767611</v>
          </cell>
          <cell r="I141">
            <v>0</v>
          </cell>
          <cell r="Q141">
            <v>1010149</v>
          </cell>
          <cell r="R141">
            <v>0</v>
          </cell>
        </row>
        <row r="142">
          <cell r="H142">
            <v>20206197</v>
          </cell>
          <cell r="I142">
            <v>0</v>
          </cell>
          <cell r="Q142">
            <v>957988</v>
          </cell>
          <cell r="R142">
            <v>0</v>
          </cell>
        </row>
        <row r="143">
          <cell r="H143">
            <v>0</v>
          </cell>
          <cell r="I143">
            <v>0</v>
          </cell>
          <cell r="Q143">
            <v>0</v>
          </cell>
          <cell r="R143">
            <v>0</v>
          </cell>
        </row>
        <row r="144">
          <cell r="H144">
            <v>0</v>
          </cell>
          <cell r="I144">
            <v>0</v>
          </cell>
          <cell r="Q144">
            <v>0</v>
          </cell>
          <cell r="R144">
            <v>0</v>
          </cell>
        </row>
        <row r="145">
          <cell r="H145">
            <v>0</v>
          </cell>
          <cell r="I145">
            <v>0</v>
          </cell>
          <cell r="Q145">
            <v>0</v>
          </cell>
          <cell r="R145">
            <v>0</v>
          </cell>
        </row>
        <row r="146">
          <cell r="H146">
            <v>0</v>
          </cell>
          <cell r="I146">
            <v>0</v>
          </cell>
          <cell r="Q146">
            <v>0</v>
          </cell>
          <cell r="R146">
            <v>0</v>
          </cell>
        </row>
        <row r="147">
          <cell r="H147">
            <v>0</v>
          </cell>
          <cell r="I147">
            <v>0</v>
          </cell>
          <cell r="Q147">
            <v>0</v>
          </cell>
          <cell r="R147">
            <v>0</v>
          </cell>
        </row>
        <row r="148">
          <cell r="H148">
            <v>0</v>
          </cell>
          <cell r="I148">
            <v>0</v>
          </cell>
          <cell r="Q148">
            <v>0</v>
          </cell>
          <cell r="R148">
            <v>0</v>
          </cell>
        </row>
        <row r="149">
          <cell r="H149">
            <v>0</v>
          </cell>
          <cell r="I149">
            <v>0</v>
          </cell>
          <cell r="Q149">
            <v>0</v>
          </cell>
          <cell r="R149">
            <v>0</v>
          </cell>
        </row>
        <row r="150">
          <cell r="H150">
            <v>0</v>
          </cell>
          <cell r="I150">
            <v>0</v>
          </cell>
          <cell r="Q150">
            <v>0</v>
          </cell>
          <cell r="R150">
            <v>0</v>
          </cell>
        </row>
        <row r="151">
          <cell r="H151">
            <v>0</v>
          </cell>
          <cell r="I151">
            <v>0</v>
          </cell>
          <cell r="Q151">
            <v>0</v>
          </cell>
          <cell r="R151">
            <v>0</v>
          </cell>
        </row>
      </sheetData>
      <sheetData sheetId="10"/>
      <sheetData sheetId="11">
        <row r="64">
          <cell r="G64">
            <v>-10425</v>
          </cell>
          <cell r="M64">
            <v>4354</v>
          </cell>
        </row>
        <row r="71">
          <cell r="F71">
            <v>10425</v>
          </cell>
          <cell r="L71">
            <v>-4354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zoomScale="95" zoomScaleNormal="95" workbookViewId="0">
      <pane xSplit="3" ySplit="10" topLeftCell="L129" activePane="bottomRight" state="frozen"/>
      <selection pane="topRight" activeCell="D1" sqref="D1"/>
      <selection pane="bottomLeft" activeCell="A14" sqref="A14"/>
      <selection pane="bottomRight" activeCell="E156" sqref="E156"/>
    </sheetView>
  </sheetViews>
  <sheetFormatPr defaultRowHeight="10.5" x14ac:dyDescent="0.2"/>
  <cols>
    <col min="1" max="1" width="4.28515625" style="219" customWidth="1"/>
    <col min="2" max="2" width="7.42578125" style="219" customWidth="1"/>
    <col min="3" max="3" width="28.42578125" style="256" customWidth="1"/>
    <col min="4" max="4" width="11.42578125" style="221" customWidth="1"/>
    <col min="5" max="5" width="11.140625" style="217" customWidth="1"/>
    <col min="6" max="6" width="11.28515625" style="217" customWidth="1"/>
    <col min="7" max="7" width="13.5703125" style="217" hidden="1" customWidth="1"/>
    <col min="8" max="8" width="9.85546875" style="217" customWidth="1"/>
    <col min="9" max="9" width="11.140625" style="217" customWidth="1"/>
    <col min="10" max="10" width="11.140625" style="221" customWidth="1"/>
    <col min="11" max="11" width="11.42578125" style="217" customWidth="1"/>
    <col min="12" max="12" width="13.7109375" style="218" customWidth="1"/>
    <col min="13" max="13" width="12.85546875" style="217" customWidth="1"/>
    <col min="14" max="16384" width="9.140625" style="217"/>
  </cols>
  <sheetData>
    <row r="1" spans="1:13" x14ac:dyDescent="0.2">
      <c r="A1" s="257" t="s">
        <v>360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C2" s="220"/>
      <c r="M2" s="217" t="s">
        <v>289</v>
      </c>
    </row>
    <row r="3" spans="1:13" s="222" customFormat="1" ht="20.25" customHeight="1" x14ac:dyDescent="0.2">
      <c r="A3" s="258" t="s">
        <v>46</v>
      </c>
      <c r="B3" s="258" t="s">
        <v>414</v>
      </c>
      <c r="C3" s="259" t="s">
        <v>47</v>
      </c>
      <c r="D3" s="260" t="s">
        <v>274</v>
      </c>
      <c r="E3" s="260"/>
      <c r="F3" s="260"/>
      <c r="G3" s="260"/>
      <c r="H3" s="260"/>
      <c r="I3" s="260"/>
      <c r="J3" s="260"/>
      <c r="K3" s="260"/>
      <c r="L3" s="267" t="s">
        <v>345</v>
      </c>
      <c r="M3" s="261" t="s">
        <v>407</v>
      </c>
    </row>
    <row r="4" spans="1:13" ht="15" customHeight="1" x14ac:dyDescent="0.2">
      <c r="A4" s="258"/>
      <c r="B4" s="258"/>
      <c r="C4" s="259"/>
      <c r="D4" s="260" t="s">
        <v>275</v>
      </c>
      <c r="E4" s="260" t="s">
        <v>276</v>
      </c>
      <c r="F4" s="276" t="s">
        <v>277</v>
      </c>
      <c r="G4" s="277"/>
      <c r="H4" s="260" t="s">
        <v>282</v>
      </c>
      <c r="I4" s="260" t="s">
        <v>283</v>
      </c>
      <c r="J4" s="264" t="s">
        <v>323</v>
      </c>
      <c r="K4" s="260" t="s">
        <v>342</v>
      </c>
      <c r="L4" s="268"/>
      <c r="M4" s="262"/>
    </row>
    <row r="5" spans="1:13" ht="14.25" customHeight="1" x14ac:dyDescent="0.2">
      <c r="A5" s="258"/>
      <c r="B5" s="258"/>
      <c r="C5" s="259"/>
      <c r="D5" s="260"/>
      <c r="E5" s="260"/>
      <c r="F5" s="278"/>
      <c r="G5" s="279"/>
      <c r="H5" s="260"/>
      <c r="I5" s="260"/>
      <c r="J5" s="265"/>
      <c r="K5" s="260"/>
      <c r="L5" s="268"/>
      <c r="M5" s="262"/>
    </row>
    <row r="6" spans="1:13" ht="44.25" customHeight="1" x14ac:dyDescent="0.2">
      <c r="A6" s="258"/>
      <c r="B6" s="258"/>
      <c r="C6" s="259"/>
      <c r="D6" s="260"/>
      <c r="E6" s="260"/>
      <c r="F6" s="280"/>
      <c r="G6" s="281"/>
      <c r="H6" s="260"/>
      <c r="I6" s="260"/>
      <c r="J6" s="266"/>
      <c r="K6" s="260"/>
      <c r="L6" s="269"/>
      <c r="M6" s="263"/>
    </row>
    <row r="7" spans="1:13" s="222" customFormat="1" x14ac:dyDescent="0.2">
      <c r="A7" s="282" t="s">
        <v>233</v>
      </c>
      <c r="B7" s="282"/>
      <c r="C7" s="282"/>
      <c r="D7" s="223">
        <f>D10+D9+D8</f>
        <v>31691983258</v>
      </c>
      <c r="E7" s="223">
        <f t="shared" ref="E7:M7" si="0">E10+E9+E8</f>
        <v>8125312031</v>
      </c>
      <c r="F7" s="223">
        <f t="shared" si="0"/>
        <v>28695005699.66</v>
      </c>
      <c r="G7" s="223">
        <f t="shared" si="0"/>
        <v>0</v>
      </c>
      <c r="H7" s="223">
        <f t="shared" si="0"/>
        <v>4579873137</v>
      </c>
      <c r="I7" s="223">
        <f t="shared" si="0"/>
        <v>1410990893</v>
      </c>
      <c r="J7" s="223">
        <f t="shared" si="0"/>
        <v>1719024416</v>
      </c>
      <c r="K7" s="223">
        <f t="shared" si="0"/>
        <v>76222189434.660004</v>
      </c>
      <c r="L7" s="223">
        <f t="shared" si="0"/>
        <v>5001806370.6299992</v>
      </c>
      <c r="M7" s="223">
        <f t="shared" si="0"/>
        <v>81223995805.290009</v>
      </c>
    </row>
    <row r="8" spans="1:13" s="230" customFormat="1" ht="11.25" customHeight="1" x14ac:dyDescent="0.2">
      <c r="A8" s="224"/>
      <c r="B8" s="224"/>
      <c r="C8" s="225" t="s">
        <v>56</v>
      </c>
      <c r="D8" s="226">
        <f>КС!D9</f>
        <v>4403378601</v>
      </c>
      <c r="E8" s="226">
        <f>'Свод 2024 БП'!E9</f>
        <v>1043181638</v>
      </c>
      <c r="F8" s="226">
        <f>'Свод 2024 БП'!F9</f>
        <v>365923109</v>
      </c>
      <c r="G8" s="227"/>
      <c r="H8" s="226">
        <f>' СМП '!D9</f>
        <v>85663000</v>
      </c>
      <c r="I8" s="226">
        <f>'Гемодиализ (пр.05-24) '!D9</f>
        <v>19731243</v>
      </c>
      <c r="J8" s="226">
        <f>'Мед.реаб.(АПУ,ДС,КС) '!D9</f>
        <v>771768</v>
      </c>
      <c r="K8" s="226">
        <f>D8+E8+F8+H8+I8+J8</f>
        <v>5918649359</v>
      </c>
      <c r="L8" s="228">
        <v>19605786.41</v>
      </c>
      <c r="M8" s="229">
        <f t="shared" ref="M8:M68" si="1">K8+L8</f>
        <v>5938255145.4099998</v>
      </c>
    </row>
    <row r="9" spans="1:13" s="230" customFormat="1" ht="20.25" customHeight="1" x14ac:dyDescent="0.2">
      <c r="A9" s="224"/>
      <c r="B9" s="224"/>
      <c r="C9" s="225" t="s">
        <v>297</v>
      </c>
      <c r="D9" s="226">
        <f>КС!D10</f>
        <v>0</v>
      </c>
      <c r="E9" s="226">
        <f>'Свод 2024 БП'!E10</f>
        <v>0</v>
      </c>
      <c r="F9" s="226">
        <f>'Свод 2024 БП'!F10</f>
        <v>51680200</v>
      </c>
      <c r="G9" s="227"/>
      <c r="H9" s="226">
        <f>' СМП '!D10</f>
        <v>0</v>
      </c>
      <c r="I9" s="226">
        <f>'Гемодиализ (пр.05-24) '!D10</f>
        <v>0</v>
      </c>
      <c r="J9" s="226">
        <f>'Мед.реаб.(АПУ,ДС,КС) '!D10</f>
        <v>0</v>
      </c>
      <c r="K9" s="226">
        <f>D9+E9+F9+H9+I9+J9</f>
        <v>51680200</v>
      </c>
      <c r="L9" s="228"/>
      <c r="M9" s="229">
        <f t="shared" si="1"/>
        <v>51680200</v>
      </c>
    </row>
    <row r="10" spans="1:13" s="222" customFormat="1" x14ac:dyDescent="0.2">
      <c r="A10" s="282" t="s">
        <v>232</v>
      </c>
      <c r="B10" s="282"/>
      <c r="C10" s="282"/>
      <c r="D10" s="223">
        <f>SUM(D11:D149)-D89</f>
        <v>27288604657</v>
      </c>
      <c r="E10" s="223">
        <f t="shared" ref="E10:M10" si="2">SUM(E11:E149)-E89</f>
        <v>7082130393</v>
      </c>
      <c r="F10" s="223">
        <f t="shared" si="2"/>
        <v>28277402390.66</v>
      </c>
      <c r="G10" s="223">
        <f t="shared" si="2"/>
        <v>0</v>
      </c>
      <c r="H10" s="223">
        <f t="shared" si="2"/>
        <v>4494210137</v>
      </c>
      <c r="I10" s="223">
        <f t="shared" si="2"/>
        <v>1391259650</v>
      </c>
      <c r="J10" s="223">
        <f t="shared" si="2"/>
        <v>1718252648</v>
      </c>
      <c r="K10" s="223">
        <f t="shared" si="2"/>
        <v>70251859875.660004</v>
      </c>
      <c r="L10" s="223">
        <f t="shared" si="2"/>
        <v>4982200584.2199993</v>
      </c>
      <c r="M10" s="223">
        <f t="shared" si="2"/>
        <v>75234060459.880005</v>
      </c>
    </row>
    <row r="11" spans="1:13" s="234" customFormat="1" ht="12" customHeight="1" x14ac:dyDescent="0.2">
      <c r="A11" s="231">
        <v>1</v>
      </c>
      <c r="B11" s="232" t="s">
        <v>59</v>
      </c>
      <c r="C11" s="233" t="s">
        <v>44</v>
      </c>
      <c r="D11" s="226">
        <f>КС!D12</f>
        <v>55482028</v>
      </c>
      <c r="E11" s="226">
        <f>'Свод 2024 БП'!E12</f>
        <v>11757965</v>
      </c>
      <c r="F11" s="226">
        <f>'Свод 2024 БП'!F12</f>
        <v>150330584</v>
      </c>
      <c r="G11" s="226"/>
      <c r="H11" s="226">
        <f>' СМП '!D12</f>
        <v>0</v>
      </c>
      <c r="I11" s="226">
        <f>'Гемодиализ (пр.05-24) '!D12</f>
        <v>0</v>
      </c>
      <c r="J11" s="226">
        <f>'Мед.реаб.(АПУ,ДС,КС) '!D12</f>
        <v>0</v>
      </c>
      <c r="K11" s="226">
        <f t="shared" ref="K11:K39" si="3">D11+E11+F11+H11+I11+J11</f>
        <v>217570577</v>
      </c>
      <c r="L11" s="229">
        <v>13553996.189999999</v>
      </c>
      <c r="M11" s="229">
        <f t="shared" si="1"/>
        <v>231124573.19</v>
      </c>
    </row>
    <row r="12" spans="1:13" s="234" customFormat="1" x14ac:dyDescent="0.2">
      <c r="A12" s="231">
        <v>2</v>
      </c>
      <c r="B12" s="235" t="s">
        <v>60</v>
      </c>
      <c r="C12" s="233" t="s">
        <v>217</v>
      </c>
      <c r="D12" s="226">
        <f>КС!D13</f>
        <v>42859185</v>
      </c>
      <c r="E12" s="226">
        <f>'Свод 2024 БП'!E13</f>
        <v>12821316</v>
      </c>
      <c r="F12" s="226">
        <f>'Свод 2024 БП'!F13</f>
        <v>144647030</v>
      </c>
      <c r="G12" s="226"/>
      <c r="H12" s="226">
        <f>' СМП '!D13</f>
        <v>0</v>
      </c>
      <c r="I12" s="226">
        <f>'Гемодиализ (пр.05-24) '!D13</f>
        <v>0</v>
      </c>
      <c r="J12" s="226">
        <f>'Мед.реаб.(АПУ,ДС,КС) '!D13</f>
        <v>0</v>
      </c>
      <c r="K12" s="226">
        <f t="shared" si="3"/>
        <v>200327531</v>
      </c>
      <c r="L12" s="229">
        <v>16869291.27</v>
      </c>
      <c r="M12" s="229">
        <f t="shared" si="1"/>
        <v>217196822.27000001</v>
      </c>
    </row>
    <row r="13" spans="1:13" s="234" customFormat="1" x14ac:dyDescent="0.2">
      <c r="A13" s="231">
        <v>3</v>
      </c>
      <c r="B13" s="236" t="s">
        <v>61</v>
      </c>
      <c r="C13" s="233" t="s">
        <v>5</v>
      </c>
      <c r="D13" s="226">
        <f>КС!D14</f>
        <v>256209090</v>
      </c>
      <c r="E13" s="226">
        <f>'Свод 2024 БП'!E14</f>
        <v>38729415</v>
      </c>
      <c r="F13" s="226">
        <f>'Свод 2024 БП'!F14</f>
        <v>383503057.07999998</v>
      </c>
      <c r="G13" s="226"/>
      <c r="H13" s="226">
        <f>' СМП '!D14</f>
        <v>169125374</v>
      </c>
      <c r="I13" s="226">
        <f>'Гемодиализ (пр.05-24) '!D14</f>
        <v>0</v>
      </c>
      <c r="J13" s="226">
        <f>'Мед.реаб.(АПУ,ДС,КС) '!D14</f>
        <v>12741379</v>
      </c>
      <c r="K13" s="226">
        <f t="shared" si="3"/>
        <v>860308315.07999992</v>
      </c>
      <c r="L13" s="229">
        <v>38101747.719999999</v>
      </c>
      <c r="M13" s="229">
        <f t="shared" si="1"/>
        <v>898410062.79999995</v>
      </c>
    </row>
    <row r="14" spans="1:13" s="234" customFormat="1" ht="14.25" customHeight="1" x14ac:dyDescent="0.2">
      <c r="A14" s="231">
        <v>4</v>
      </c>
      <c r="B14" s="232" t="s">
        <v>62</v>
      </c>
      <c r="C14" s="233" t="s">
        <v>218</v>
      </c>
      <c r="D14" s="226">
        <f>КС!D15</f>
        <v>47306439</v>
      </c>
      <c r="E14" s="226">
        <f>'Свод 2024 БП'!E15</f>
        <v>13020050</v>
      </c>
      <c r="F14" s="226">
        <f>'Свод 2024 БП'!F15</f>
        <v>163323169</v>
      </c>
      <c r="G14" s="226"/>
      <c r="H14" s="226">
        <f>' СМП '!D15</f>
        <v>0</v>
      </c>
      <c r="I14" s="226">
        <f>'Гемодиализ (пр.05-24) '!D15</f>
        <v>0</v>
      </c>
      <c r="J14" s="226">
        <f>'Мед.реаб.(АПУ,ДС,КС) '!D15</f>
        <v>0</v>
      </c>
      <c r="K14" s="226">
        <f t="shared" si="3"/>
        <v>223649658</v>
      </c>
      <c r="L14" s="229">
        <v>13869502.66</v>
      </c>
      <c r="M14" s="229">
        <f t="shared" si="1"/>
        <v>237519160.66</v>
      </c>
    </row>
    <row r="15" spans="1:13" s="234" customFormat="1" x14ac:dyDescent="0.2">
      <c r="A15" s="231">
        <v>5</v>
      </c>
      <c r="B15" s="232" t="s">
        <v>63</v>
      </c>
      <c r="C15" s="233" t="s">
        <v>8</v>
      </c>
      <c r="D15" s="226">
        <f>КС!D16</f>
        <v>57071469</v>
      </c>
      <c r="E15" s="226">
        <f>'Свод 2024 БП'!E16</f>
        <v>14762470</v>
      </c>
      <c r="F15" s="226">
        <f>'Свод 2024 БП'!F16</f>
        <v>164836696</v>
      </c>
      <c r="G15" s="226"/>
      <c r="H15" s="226">
        <f>' СМП '!D16</f>
        <v>0</v>
      </c>
      <c r="I15" s="226">
        <f>'Гемодиализ (пр.05-24) '!D16</f>
        <v>0</v>
      </c>
      <c r="J15" s="226">
        <f>'Мед.реаб.(АПУ,ДС,КС) '!D16</f>
        <v>0</v>
      </c>
      <c r="K15" s="226">
        <f t="shared" si="3"/>
        <v>236670635</v>
      </c>
      <c r="L15" s="229">
        <v>14025655.560000001</v>
      </c>
      <c r="M15" s="229">
        <f t="shared" si="1"/>
        <v>250696290.56</v>
      </c>
    </row>
    <row r="16" spans="1:13" s="234" customFormat="1" x14ac:dyDescent="0.2">
      <c r="A16" s="231">
        <v>6</v>
      </c>
      <c r="B16" s="236" t="s">
        <v>64</v>
      </c>
      <c r="C16" s="233" t="s">
        <v>65</v>
      </c>
      <c r="D16" s="226">
        <f>КС!D17</f>
        <v>636936692</v>
      </c>
      <c r="E16" s="226">
        <f>'Свод 2024 БП'!E17</f>
        <v>92028316</v>
      </c>
      <c r="F16" s="226">
        <f>'Свод 2024 БП'!F17</f>
        <v>964948135.60000002</v>
      </c>
      <c r="G16" s="226"/>
      <c r="H16" s="226">
        <f>' СМП '!D17</f>
        <v>357553682</v>
      </c>
      <c r="I16" s="226">
        <f>'Гемодиализ (пр.05-24) '!D17</f>
        <v>567405</v>
      </c>
      <c r="J16" s="226">
        <f>'Мед.реаб.(АПУ,ДС,КС) '!D17</f>
        <v>36007828</v>
      </c>
      <c r="K16" s="226">
        <f t="shared" si="3"/>
        <v>2088042058.5999999</v>
      </c>
      <c r="L16" s="229">
        <v>65757756.25999999</v>
      </c>
      <c r="M16" s="229">
        <f t="shared" si="1"/>
        <v>2153799814.8599997</v>
      </c>
    </row>
    <row r="17" spans="1:13" s="234" customFormat="1" x14ac:dyDescent="0.2">
      <c r="A17" s="231">
        <v>7</v>
      </c>
      <c r="B17" s="232" t="s">
        <v>66</v>
      </c>
      <c r="C17" s="233" t="s">
        <v>219</v>
      </c>
      <c r="D17" s="226">
        <f>КС!D18</f>
        <v>202246398</v>
      </c>
      <c r="E17" s="226">
        <f>'Свод 2024 БП'!E18</f>
        <v>34871108</v>
      </c>
      <c r="F17" s="226">
        <f>'Свод 2024 БП'!F18</f>
        <v>380223176.27999997</v>
      </c>
      <c r="G17" s="226"/>
      <c r="H17" s="226">
        <f>' СМП '!D18</f>
        <v>0</v>
      </c>
      <c r="I17" s="226">
        <f>'Гемодиализ (пр.05-24) '!D18</f>
        <v>0</v>
      </c>
      <c r="J17" s="226">
        <f>'Мед.реаб.(АПУ,ДС,КС) '!D18</f>
        <v>19289136</v>
      </c>
      <c r="K17" s="226">
        <f t="shared" si="3"/>
        <v>636629818.27999997</v>
      </c>
      <c r="L17" s="229">
        <v>21068265.649999999</v>
      </c>
      <c r="M17" s="229">
        <f t="shared" si="1"/>
        <v>657698083.92999995</v>
      </c>
    </row>
    <row r="18" spans="1:13" s="234" customFormat="1" x14ac:dyDescent="0.2">
      <c r="A18" s="231">
        <v>8</v>
      </c>
      <c r="B18" s="236" t="s">
        <v>67</v>
      </c>
      <c r="C18" s="233" t="s">
        <v>17</v>
      </c>
      <c r="D18" s="226">
        <f>КС!D19</f>
        <v>41460569</v>
      </c>
      <c r="E18" s="226">
        <f>'Свод 2024 БП'!E19</f>
        <v>15435614</v>
      </c>
      <c r="F18" s="226">
        <f>'Свод 2024 БП'!F19</f>
        <v>162393611</v>
      </c>
      <c r="G18" s="226"/>
      <c r="H18" s="226">
        <f>' СМП '!D19</f>
        <v>0</v>
      </c>
      <c r="I18" s="226">
        <f>'Гемодиализ (пр.05-24) '!D19</f>
        <v>0</v>
      </c>
      <c r="J18" s="226">
        <f>'Мед.реаб.(АПУ,ДС,КС) '!D19</f>
        <v>0</v>
      </c>
      <c r="K18" s="226">
        <f t="shared" si="3"/>
        <v>219289794</v>
      </c>
      <c r="L18" s="229">
        <v>14211001.689999999</v>
      </c>
      <c r="M18" s="229">
        <f t="shared" si="1"/>
        <v>233500795.69</v>
      </c>
    </row>
    <row r="19" spans="1:13" s="234" customFormat="1" x14ac:dyDescent="0.2">
      <c r="A19" s="231">
        <v>9</v>
      </c>
      <c r="B19" s="236" t="s">
        <v>68</v>
      </c>
      <c r="C19" s="233" t="s">
        <v>6</v>
      </c>
      <c r="D19" s="226">
        <f>КС!D20</f>
        <v>65746984</v>
      </c>
      <c r="E19" s="226">
        <f>'Свод 2024 БП'!E20</f>
        <v>13465347</v>
      </c>
      <c r="F19" s="226">
        <f>'Свод 2024 БП'!F20</f>
        <v>173470984</v>
      </c>
      <c r="G19" s="226"/>
      <c r="H19" s="226">
        <f>' СМП '!D20</f>
        <v>0</v>
      </c>
      <c r="I19" s="226">
        <f>'Гемодиализ (пр.05-24) '!D20</f>
        <v>0</v>
      </c>
      <c r="J19" s="226">
        <f>'Мед.реаб.(АПУ,ДС,КС) '!D20</f>
        <v>0</v>
      </c>
      <c r="K19" s="226">
        <f t="shared" si="3"/>
        <v>252683315</v>
      </c>
      <c r="L19" s="229">
        <v>15624125.57</v>
      </c>
      <c r="M19" s="229">
        <f t="shared" si="1"/>
        <v>268307440.56999999</v>
      </c>
    </row>
    <row r="20" spans="1:13" s="234" customFormat="1" x14ac:dyDescent="0.2">
      <c r="A20" s="231">
        <v>10</v>
      </c>
      <c r="B20" s="236" t="s">
        <v>69</v>
      </c>
      <c r="C20" s="233" t="s">
        <v>18</v>
      </c>
      <c r="D20" s="226">
        <f>КС!D21</f>
        <v>51583972</v>
      </c>
      <c r="E20" s="226">
        <f>'Свод 2024 БП'!E21</f>
        <v>17153043</v>
      </c>
      <c r="F20" s="226">
        <f>'Свод 2024 БП'!F21</f>
        <v>187109132</v>
      </c>
      <c r="G20" s="226"/>
      <c r="H20" s="226">
        <f>' СМП '!D21</f>
        <v>0</v>
      </c>
      <c r="I20" s="226">
        <f>'Гемодиализ (пр.05-24) '!D21</f>
        <v>0</v>
      </c>
      <c r="J20" s="226">
        <f>'Мед.реаб.(АПУ,ДС,КС) '!D21</f>
        <v>0</v>
      </c>
      <c r="K20" s="226">
        <f t="shared" si="3"/>
        <v>255846147</v>
      </c>
      <c r="L20" s="229">
        <v>26255031.91</v>
      </c>
      <c r="M20" s="229">
        <f t="shared" si="1"/>
        <v>282101178.91000003</v>
      </c>
    </row>
    <row r="21" spans="1:13" s="234" customFormat="1" x14ac:dyDescent="0.2">
      <c r="A21" s="231">
        <v>11</v>
      </c>
      <c r="B21" s="236" t="s">
        <v>70</v>
      </c>
      <c r="C21" s="233" t="s">
        <v>7</v>
      </c>
      <c r="D21" s="226">
        <f>КС!D22</f>
        <v>55989835</v>
      </c>
      <c r="E21" s="226">
        <f>'Свод 2024 БП'!E22</f>
        <v>13176584</v>
      </c>
      <c r="F21" s="226">
        <f>'Свод 2024 БП'!F22</f>
        <v>157391029</v>
      </c>
      <c r="G21" s="226"/>
      <c r="H21" s="226">
        <f>' СМП '!D22</f>
        <v>0</v>
      </c>
      <c r="I21" s="226">
        <f>'Гемодиализ (пр.05-24) '!D22</f>
        <v>0</v>
      </c>
      <c r="J21" s="226">
        <f>'Мед.реаб.(АПУ,ДС,КС) '!D22</f>
        <v>0</v>
      </c>
      <c r="K21" s="226">
        <f t="shared" si="3"/>
        <v>226557448</v>
      </c>
      <c r="L21" s="229">
        <v>14231004.09</v>
      </c>
      <c r="M21" s="229">
        <f t="shared" si="1"/>
        <v>240788452.09</v>
      </c>
    </row>
    <row r="22" spans="1:13" s="234" customFormat="1" x14ac:dyDescent="0.2">
      <c r="A22" s="231">
        <v>12</v>
      </c>
      <c r="B22" s="236" t="s">
        <v>71</v>
      </c>
      <c r="C22" s="233" t="s">
        <v>19</v>
      </c>
      <c r="D22" s="226">
        <f>КС!D23</f>
        <v>128804378</v>
      </c>
      <c r="E22" s="226">
        <f>'Свод 2024 БП'!E23</f>
        <v>27744451</v>
      </c>
      <c r="F22" s="226">
        <f>'Свод 2024 БП'!F23</f>
        <v>285868925</v>
      </c>
      <c r="G22" s="226"/>
      <c r="H22" s="226">
        <f>' СМП '!D23</f>
        <v>0</v>
      </c>
      <c r="I22" s="226">
        <f>'Гемодиализ (пр.05-24) '!D23</f>
        <v>0</v>
      </c>
      <c r="J22" s="226">
        <f>'Мед.реаб.(АПУ,ДС,КС) '!D23</f>
        <v>0</v>
      </c>
      <c r="K22" s="226">
        <f t="shared" si="3"/>
        <v>442417754</v>
      </c>
      <c r="L22" s="229">
        <v>18921408.829999998</v>
      </c>
      <c r="M22" s="229">
        <f t="shared" si="1"/>
        <v>461339162.82999998</v>
      </c>
    </row>
    <row r="23" spans="1:13" s="234" customFormat="1" x14ac:dyDescent="0.2">
      <c r="A23" s="231">
        <v>13</v>
      </c>
      <c r="B23" s="236" t="s">
        <v>239</v>
      </c>
      <c r="C23" s="233" t="s">
        <v>240</v>
      </c>
      <c r="D23" s="226">
        <f>КС!D24</f>
        <v>0</v>
      </c>
      <c r="E23" s="226">
        <f>'Свод 2024 БП'!E24</f>
        <v>0</v>
      </c>
      <c r="F23" s="226">
        <f>'Свод 2024 БП'!F24</f>
        <v>5672544</v>
      </c>
      <c r="G23" s="226"/>
      <c r="H23" s="226">
        <f>' СМП '!D24</f>
        <v>0</v>
      </c>
      <c r="I23" s="226">
        <f>'Гемодиализ (пр.05-24) '!D24</f>
        <v>0</v>
      </c>
      <c r="J23" s="226">
        <f>'Мед.реаб.(АПУ,ДС,КС) '!D24</f>
        <v>0</v>
      </c>
      <c r="K23" s="226">
        <f t="shared" si="3"/>
        <v>5672544</v>
      </c>
      <c r="L23" s="229">
        <v>0</v>
      </c>
      <c r="M23" s="229">
        <f t="shared" si="1"/>
        <v>5672544</v>
      </c>
    </row>
    <row r="24" spans="1:13" s="234" customFormat="1" x14ac:dyDescent="0.2">
      <c r="A24" s="231">
        <v>14</v>
      </c>
      <c r="B24" s="236" t="s">
        <v>72</v>
      </c>
      <c r="C24" s="233" t="s">
        <v>22</v>
      </c>
      <c r="D24" s="226">
        <f>КС!D25</f>
        <v>60622853</v>
      </c>
      <c r="E24" s="226">
        <f>'Свод 2024 БП'!E25</f>
        <v>18774112</v>
      </c>
      <c r="F24" s="226">
        <f>'Свод 2024 БП'!F25</f>
        <v>188595841</v>
      </c>
      <c r="G24" s="226"/>
      <c r="H24" s="226">
        <f>' СМП '!D25</f>
        <v>0</v>
      </c>
      <c r="I24" s="226">
        <f>'Гемодиализ (пр.05-24) '!D25</f>
        <v>0</v>
      </c>
      <c r="J24" s="226">
        <f>'Мед.реаб.(АПУ,ДС,КС) '!D25</f>
        <v>0</v>
      </c>
      <c r="K24" s="226">
        <f t="shared" si="3"/>
        <v>267992806</v>
      </c>
      <c r="L24" s="229">
        <v>15585998.220000001</v>
      </c>
      <c r="M24" s="229">
        <f t="shared" si="1"/>
        <v>283578804.22000003</v>
      </c>
    </row>
    <row r="25" spans="1:13" s="234" customFormat="1" x14ac:dyDescent="0.2">
      <c r="A25" s="231">
        <v>15</v>
      </c>
      <c r="B25" s="236" t="s">
        <v>73</v>
      </c>
      <c r="C25" s="233" t="s">
        <v>10</v>
      </c>
      <c r="D25" s="226">
        <f>КС!D26</f>
        <v>80403354</v>
      </c>
      <c r="E25" s="226">
        <f>'Свод 2024 БП'!E26</f>
        <v>24180216</v>
      </c>
      <c r="F25" s="226">
        <f>'Свод 2024 БП'!F26</f>
        <v>287437395</v>
      </c>
      <c r="G25" s="226"/>
      <c r="H25" s="226">
        <f>' СМП '!D26</f>
        <v>0</v>
      </c>
      <c r="I25" s="226">
        <f>'Гемодиализ (пр.05-24) '!D26</f>
        <v>0</v>
      </c>
      <c r="J25" s="226">
        <f>'Мед.реаб.(АПУ,ДС,КС) '!D26</f>
        <v>0</v>
      </c>
      <c r="K25" s="226">
        <f t="shared" si="3"/>
        <v>392020965</v>
      </c>
      <c r="L25" s="229">
        <v>27853074.18</v>
      </c>
      <c r="M25" s="229">
        <f t="shared" si="1"/>
        <v>419874039.18000001</v>
      </c>
    </row>
    <row r="26" spans="1:13" s="234" customFormat="1" x14ac:dyDescent="0.2">
      <c r="A26" s="231">
        <v>16</v>
      </c>
      <c r="B26" s="236" t="s">
        <v>74</v>
      </c>
      <c r="C26" s="233" t="s">
        <v>220</v>
      </c>
      <c r="D26" s="226">
        <f>КС!D27</f>
        <v>136102348</v>
      </c>
      <c r="E26" s="226">
        <f>'Свод 2024 БП'!E27</f>
        <v>32961765</v>
      </c>
      <c r="F26" s="226">
        <f>'Свод 2024 БП'!F27</f>
        <v>355329594</v>
      </c>
      <c r="G26" s="226"/>
      <c r="H26" s="226">
        <f>' СМП '!D27</f>
        <v>0</v>
      </c>
      <c r="I26" s="226">
        <f>'Гемодиализ (пр.05-24) '!D27</f>
        <v>0</v>
      </c>
      <c r="J26" s="226">
        <f>'Мед.реаб.(АПУ,ДС,КС) '!D27</f>
        <v>0</v>
      </c>
      <c r="K26" s="226">
        <f t="shared" si="3"/>
        <v>524393707</v>
      </c>
      <c r="L26" s="229">
        <v>25640677.890000001</v>
      </c>
      <c r="M26" s="229">
        <f t="shared" si="1"/>
        <v>550034384.88999999</v>
      </c>
    </row>
    <row r="27" spans="1:13" s="234" customFormat="1" x14ac:dyDescent="0.2">
      <c r="A27" s="231">
        <v>17</v>
      </c>
      <c r="B27" s="236" t="s">
        <v>75</v>
      </c>
      <c r="C27" s="233" t="s">
        <v>9</v>
      </c>
      <c r="D27" s="226">
        <f>КС!D28</f>
        <v>644258548</v>
      </c>
      <c r="E27" s="226">
        <f>'Свод 2024 БП'!E28</f>
        <v>78484806</v>
      </c>
      <c r="F27" s="226">
        <f>'Свод 2024 БП'!F28</f>
        <v>669245798.74000001</v>
      </c>
      <c r="G27" s="226"/>
      <c r="H27" s="226">
        <f>' СМП '!D28</f>
        <v>244764343</v>
      </c>
      <c r="I27" s="226">
        <f>'Гемодиализ (пр.05-24) '!D28</f>
        <v>0</v>
      </c>
      <c r="J27" s="226">
        <f>'Мед.реаб.(АПУ,ДС,КС) '!D28</f>
        <v>44129562</v>
      </c>
      <c r="K27" s="226">
        <f t="shared" si="3"/>
        <v>1680883057.74</v>
      </c>
      <c r="L27" s="229">
        <v>50481688.640000001</v>
      </c>
      <c r="M27" s="229">
        <f t="shared" si="1"/>
        <v>1731364746.3800001</v>
      </c>
    </row>
    <row r="28" spans="1:13" s="234" customFormat="1" x14ac:dyDescent="0.2">
      <c r="A28" s="231">
        <v>18</v>
      </c>
      <c r="B28" s="232" t="s">
        <v>76</v>
      </c>
      <c r="C28" s="233" t="s">
        <v>11</v>
      </c>
      <c r="D28" s="226">
        <f>КС!D29</f>
        <v>31791511</v>
      </c>
      <c r="E28" s="226">
        <f>'Свод 2024 БП'!E29</f>
        <v>10906466</v>
      </c>
      <c r="F28" s="226">
        <f>'Свод 2024 БП'!F29</f>
        <v>122283219</v>
      </c>
      <c r="G28" s="226"/>
      <c r="H28" s="226">
        <f>' СМП '!D29</f>
        <v>0</v>
      </c>
      <c r="I28" s="226">
        <f>'Гемодиализ (пр.05-24) '!D29</f>
        <v>0</v>
      </c>
      <c r="J28" s="226">
        <f>'Мед.реаб.(АПУ,ДС,КС) '!D29</f>
        <v>0</v>
      </c>
      <c r="K28" s="226">
        <f t="shared" si="3"/>
        <v>164981196</v>
      </c>
      <c r="L28" s="229">
        <v>9100358.379999999</v>
      </c>
      <c r="M28" s="229">
        <f t="shared" si="1"/>
        <v>174081554.38</v>
      </c>
    </row>
    <row r="29" spans="1:13" s="234" customFormat="1" x14ac:dyDescent="0.2">
      <c r="A29" s="231">
        <v>19</v>
      </c>
      <c r="B29" s="232" t="s">
        <v>77</v>
      </c>
      <c r="C29" s="233" t="s">
        <v>221</v>
      </c>
      <c r="D29" s="226">
        <f>КС!D30</f>
        <v>30614665</v>
      </c>
      <c r="E29" s="226">
        <f>'Свод 2024 БП'!E30</f>
        <v>8013481</v>
      </c>
      <c r="F29" s="226">
        <f>'Свод 2024 БП'!F30</f>
        <v>101481286</v>
      </c>
      <c r="G29" s="226"/>
      <c r="H29" s="226">
        <f>' СМП '!D30</f>
        <v>0</v>
      </c>
      <c r="I29" s="226">
        <f>'Гемодиализ (пр.05-24) '!D30</f>
        <v>0</v>
      </c>
      <c r="J29" s="226">
        <f>'Мед.реаб.(АПУ,ДС,КС) '!D30</f>
        <v>0</v>
      </c>
      <c r="K29" s="226">
        <f t="shared" si="3"/>
        <v>140109432</v>
      </c>
      <c r="L29" s="229">
        <v>14506695.68</v>
      </c>
      <c r="M29" s="229">
        <f t="shared" si="1"/>
        <v>154616127.68000001</v>
      </c>
    </row>
    <row r="30" spans="1:13" s="234" customFormat="1" x14ac:dyDescent="0.2">
      <c r="A30" s="231">
        <v>20</v>
      </c>
      <c r="B30" s="232" t="s">
        <v>78</v>
      </c>
      <c r="C30" s="233" t="s">
        <v>79</v>
      </c>
      <c r="D30" s="226">
        <f>КС!D31</f>
        <v>211708829</v>
      </c>
      <c r="E30" s="226">
        <f>'Свод 2024 БП'!E31</f>
        <v>41760557</v>
      </c>
      <c r="F30" s="226">
        <f>'Свод 2024 БП'!F31</f>
        <v>452932204.77999997</v>
      </c>
      <c r="G30" s="226"/>
      <c r="H30" s="226">
        <f>' СМП '!D31</f>
        <v>0</v>
      </c>
      <c r="I30" s="226">
        <f>'Гемодиализ (пр.05-24) '!D31</f>
        <v>0</v>
      </c>
      <c r="J30" s="226">
        <f>'Мед.реаб.(АПУ,ДС,КС) '!D31</f>
        <v>18074508</v>
      </c>
      <c r="K30" s="226">
        <f t="shared" si="3"/>
        <v>724476098.77999997</v>
      </c>
      <c r="L30" s="229">
        <v>46155562.439999998</v>
      </c>
      <c r="M30" s="229">
        <f t="shared" si="1"/>
        <v>770631661.22000003</v>
      </c>
    </row>
    <row r="31" spans="1:13" s="234" customFormat="1" x14ac:dyDescent="0.2">
      <c r="A31" s="231">
        <v>21</v>
      </c>
      <c r="B31" s="232" t="s">
        <v>80</v>
      </c>
      <c r="C31" s="233" t="s">
        <v>40</v>
      </c>
      <c r="D31" s="226">
        <f>КС!D32</f>
        <v>375310309</v>
      </c>
      <c r="E31" s="226">
        <f>'Свод 2024 БП'!E32</f>
        <v>41117312</v>
      </c>
      <c r="F31" s="226">
        <f>'Свод 2024 БП'!F32</f>
        <v>383917946</v>
      </c>
      <c r="G31" s="226"/>
      <c r="H31" s="226">
        <f>' СМП '!D32</f>
        <v>168098146</v>
      </c>
      <c r="I31" s="226">
        <f>'Гемодиализ (пр.05-24) '!D32</f>
        <v>0</v>
      </c>
      <c r="J31" s="226">
        <f>'Мед.реаб.(АПУ,ДС,КС) '!D32</f>
        <v>6589636</v>
      </c>
      <c r="K31" s="226">
        <f t="shared" si="3"/>
        <v>975033349</v>
      </c>
      <c r="L31" s="229">
        <v>58798895.909999996</v>
      </c>
      <c r="M31" s="229">
        <f t="shared" si="1"/>
        <v>1033832244.91</v>
      </c>
    </row>
    <row r="32" spans="1:13" s="234" customFormat="1" x14ac:dyDescent="0.2">
      <c r="A32" s="231">
        <v>22</v>
      </c>
      <c r="B32" s="236" t="s">
        <v>81</v>
      </c>
      <c r="C32" s="233" t="s">
        <v>82</v>
      </c>
      <c r="D32" s="226">
        <f>КС!D33</f>
        <v>0</v>
      </c>
      <c r="E32" s="226">
        <f>'Свод 2024 БП'!E33</f>
        <v>20245097</v>
      </c>
      <c r="F32" s="226">
        <f>'Свод 2024 БП'!F33</f>
        <v>141015606</v>
      </c>
      <c r="G32" s="226"/>
      <c r="H32" s="226">
        <f>' СМП '!D33</f>
        <v>26859788</v>
      </c>
      <c r="I32" s="226">
        <f>'Гемодиализ (пр.05-24) '!D33</f>
        <v>0</v>
      </c>
      <c r="J32" s="226">
        <f>'Мед.реаб.(АПУ,ДС,КС) '!D33</f>
        <v>0</v>
      </c>
      <c r="K32" s="226">
        <f t="shared" si="3"/>
        <v>188120491</v>
      </c>
      <c r="L32" s="229">
        <v>0</v>
      </c>
      <c r="M32" s="229">
        <f t="shared" si="1"/>
        <v>188120491</v>
      </c>
    </row>
    <row r="33" spans="1:13" s="234" customFormat="1" ht="12" customHeight="1" x14ac:dyDescent="0.2">
      <c r="A33" s="231">
        <v>23</v>
      </c>
      <c r="B33" s="236" t="s">
        <v>83</v>
      </c>
      <c r="C33" s="233" t="s">
        <v>84</v>
      </c>
      <c r="D33" s="226">
        <f>КС!D34</f>
        <v>0</v>
      </c>
      <c r="E33" s="226">
        <f>'Свод 2024 БП'!E34</f>
        <v>0</v>
      </c>
      <c r="F33" s="226">
        <f>'Свод 2024 БП'!F34</f>
        <v>6031349</v>
      </c>
      <c r="G33" s="226"/>
      <c r="H33" s="226">
        <f>' СМП '!D34</f>
        <v>0</v>
      </c>
      <c r="I33" s="226">
        <f>'Гемодиализ (пр.05-24) '!D34</f>
        <v>0</v>
      </c>
      <c r="J33" s="226">
        <f>'Мед.реаб.(АПУ,ДС,КС) '!D34</f>
        <v>0</v>
      </c>
      <c r="K33" s="226">
        <f t="shared" si="3"/>
        <v>6031349</v>
      </c>
      <c r="L33" s="229">
        <v>0</v>
      </c>
      <c r="M33" s="229">
        <f t="shared" si="1"/>
        <v>6031349</v>
      </c>
    </row>
    <row r="34" spans="1:13" s="234" customFormat="1" ht="21" x14ac:dyDescent="0.2">
      <c r="A34" s="231">
        <v>24</v>
      </c>
      <c r="B34" s="236" t="s">
        <v>85</v>
      </c>
      <c r="C34" s="233" t="s">
        <v>86</v>
      </c>
      <c r="D34" s="226">
        <f>КС!D35</f>
        <v>0</v>
      </c>
      <c r="E34" s="226">
        <f>'Свод 2024 БП'!E35</f>
        <v>0</v>
      </c>
      <c r="F34" s="226">
        <f>'Свод 2024 БП'!F35</f>
        <v>0</v>
      </c>
      <c r="G34" s="226"/>
      <c r="H34" s="226">
        <f>' СМП '!D35</f>
        <v>0</v>
      </c>
      <c r="I34" s="226">
        <f>'Гемодиализ (пр.05-24) '!D35</f>
        <v>0</v>
      </c>
      <c r="J34" s="226">
        <f>'Мед.реаб.(АПУ,ДС,КС) '!D35</f>
        <v>19307416</v>
      </c>
      <c r="K34" s="226">
        <f t="shared" si="3"/>
        <v>19307416</v>
      </c>
      <c r="L34" s="229">
        <v>0</v>
      </c>
      <c r="M34" s="229">
        <f t="shared" si="1"/>
        <v>19307416</v>
      </c>
    </row>
    <row r="35" spans="1:13" s="234" customFormat="1" x14ac:dyDescent="0.2">
      <c r="A35" s="231">
        <v>25</v>
      </c>
      <c r="B35" s="232" t="s">
        <v>87</v>
      </c>
      <c r="C35" s="233" t="s">
        <v>88</v>
      </c>
      <c r="D35" s="226">
        <f>КС!D36</f>
        <v>1532230871</v>
      </c>
      <c r="E35" s="226">
        <f>'Свод 2024 БП'!E36</f>
        <v>154005168</v>
      </c>
      <c r="F35" s="226">
        <f>'Свод 2024 БП'!F36</f>
        <v>1541147470</v>
      </c>
      <c r="G35" s="226"/>
      <c r="H35" s="226">
        <f>' СМП '!D36</f>
        <v>0</v>
      </c>
      <c r="I35" s="226">
        <f>'Гемодиализ (пр.05-24) '!D36</f>
        <v>1516279</v>
      </c>
      <c r="J35" s="226">
        <f>'Мед.реаб.(АПУ,ДС,КС) '!D36</f>
        <v>36314408</v>
      </c>
      <c r="K35" s="226">
        <f t="shared" si="3"/>
        <v>3265214196</v>
      </c>
      <c r="L35" s="229">
        <v>61168037.07</v>
      </c>
      <c r="M35" s="229">
        <f t="shared" si="1"/>
        <v>3326382233.0700002</v>
      </c>
    </row>
    <row r="36" spans="1:13" s="234" customFormat="1" ht="15.75" customHeight="1" x14ac:dyDescent="0.2">
      <c r="A36" s="231">
        <v>26</v>
      </c>
      <c r="B36" s="236" t="s">
        <v>89</v>
      </c>
      <c r="C36" s="233" t="s">
        <v>90</v>
      </c>
      <c r="D36" s="226">
        <f>КС!D37</f>
        <v>97943747</v>
      </c>
      <c r="E36" s="226">
        <f>'Свод 2024 БП'!E37</f>
        <v>39220829</v>
      </c>
      <c r="F36" s="226">
        <f>'Свод 2024 БП'!F37</f>
        <v>255032013</v>
      </c>
      <c r="G36" s="226"/>
      <c r="H36" s="226">
        <f>' СМП '!D37</f>
        <v>0</v>
      </c>
      <c r="I36" s="226">
        <f>'Гемодиализ (пр.05-24) '!D37</f>
        <v>0</v>
      </c>
      <c r="J36" s="226">
        <f>'Мед.реаб.(АПУ,ДС,КС) '!D37</f>
        <v>36199072</v>
      </c>
      <c r="K36" s="226">
        <f t="shared" si="3"/>
        <v>428395661</v>
      </c>
      <c r="L36" s="229">
        <v>2924556.76</v>
      </c>
      <c r="M36" s="229">
        <f t="shared" si="1"/>
        <v>431320217.75999999</v>
      </c>
    </row>
    <row r="37" spans="1:13" s="234" customFormat="1" x14ac:dyDescent="0.2">
      <c r="A37" s="231">
        <v>27</v>
      </c>
      <c r="B37" s="235" t="s">
        <v>91</v>
      </c>
      <c r="C37" s="233" t="s">
        <v>92</v>
      </c>
      <c r="D37" s="226">
        <f>КС!D38</f>
        <v>0</v>
      </c>
      <c r="E37" s="226">
        <f>'Свод 2024 БП'!E38</f>
        <v>0</v>
      </c>
      <c r="F37" s="226">
        <f>'Свод 2024 БП'!F38</f>
        <v>188555479</v>
      </c>
      <c r="G37" s="226"/>
      <c r="H37" s="226">
        <f>' СМП '!D38</f>
        <v>0</v>
      </c>
      <c r="I37" s="226">
        <f>'Гемодиализ (пр.05-24) '!D38</f>
        <v>0</v>
      </c>
      <c r="J37" s="226">
        <f>'Мед.реаб.(АПУ,ДС,КС) '!D38</f>
        <v>0</v>
      </c>
      <c r="K37" s="226">
        <f t="shared" si="3"/>
        <v>188555479</v>
      </c>
      <c r="L37" s="229">
        <v>0</v>
      </c>
      <c r="M37" s="229">
        <f t="shared" si="1"/>
        <v>188555479</v>
      </c>
    </row>
    <row r="38" spans="1:13" s="234" customFormat="1" x14ac:dyDescent="0.2">
      <c r="A38" s="231">
        <v>28</v>
      </c>
      <c r="B38" s="232" t="s">
        <v>93</v>
      </c>
      <c r="C38" s="237" t="s">
        <v>273</v>
      </c>
      <c r="D38" s="226">
        <f>КС!D39</f>
        <v>0</v>
      </c>
      <c r="E38" s="226">
        <f>'Свод 2024 БП'!E39</f>
        <v>0</v>
      </c>
      <c r="F38" s="226">
        <f>'Свод 2024 БП'!F39</f>
        <v>0</v>
      </c>
      <c r="G38" s="226"/>
      <c r="H38" s="226">
        <f>' СМП '!D39</f>
        <v>727860042</v>
      </c>
      <c r="I38" s="226">
        <f>'Гемодиализ (пр.05-24) '!D39</f>
        <v>0</v>
      </c>
      <c r="J38" s="226">
        <f>'Мед.реаб.(АПУ,ДС,КС) '!D39</f>
        <v>0</v>
      </c>
      <c r="K38" s="226">
        <f t="shared" si="3"/>
        <v>727860042</v>
      </c>
      <c r="L38" s="229">
        <v>0</v>
      </c>
      <c r="M38" s="229">
        <f t="shared" si="1"/>
        <v>727860042</v>
      </c>
    </row>
    <row r="39" spans="1:13" s="234" customFormat="1" x14ac:dyDescent="0.2">
      <c r="A39" s="231">
        <v>29</v>
      </c>
      <c r="B39" s="235" t="s">
        <v>94</v>
      </c>
      <c r="C39" s="233" t="s">
        <v>41</v>
      </c>
      <c r="D39" s="226">
        <f>КС!D40</f>
        <v>432107829</v>
      </c>
      <c r="E39" s="226">
        <f>'Свод 2024 БП'!E40</f>
        <v>53754211</v>
      </c>
      <c r="F39" s="226">
        <f>'Свод 2024 БП'!F40</f>
        <v>545000153.42000008</v>
      </c>
      <c r="G39" s="226"/>
      <c r="H39" s="226">
        <f>' СМП '!D40</f>
        <v>244848411</v>
      </c>
      <c r="I39" s="226">
        <f>'Гемодиализ (пр.05-24) '!D40</f>
        <v>0</v>
      </c>
      <c r="J39" s="226">
        <f>'Мед.реаб.(АПУ,ДС,КС) '!D40</f>
        <v>15776629</v>
      </c>
      <c r="K39" s="226">
        <f t="shared" si="3"/>
        <v>1291487233.4200001</v>
      </c>
      <c r="L39" s="229">
        <v>54312101.550000004</v>
      </c>
      <c r="M39" s="229">
        <f t="shared" si="1"/>
        <v>1345799334.97</v>
      </c>
    </row>
    <row r="40" spans="1:13" s="234" customFormat="1" x14ac:dyDescent="0.2">
      <c r="A40" s="231">
        <v>30</v>
      </c>
      <c r="B40" s="232" t="s">
        <v>95</v>
      </c>
      <c r="C40" s="233" t="s">
        <v>39</v>
      </c>
      <c r="D40" s="226">
        <f>КС!D41</f>
        <v>547670624</v>
      </c>
      <c r="E40" s="226">
        <f>'Свод 2024 БП'!E41</f>
        <v>72382425</v>
      </c>
      <c r="F40" s="226">
        <f>'Свод 2024 БП'!F41</f>
        <v>730123171.38</v>
      </c>
      <c r="G40" s="226"/>
      <c r="H40" s="226">
        <f>' СМП '!D41</f>
        <v>0</v>
      </c>
      <c r="I40" s="226">
        <f>'Гемодиализ (пр.05-24) '!D41</f>
        <v>0</v>
      </c>
      <c r="J40" s="226">
        <f>'Мед.реаб.(АПУ,ДС,КС) '!D41</f>
        <v>5882473</v>
      </c>
      <c r="K40" s="226">
        <f t="shared" ref="K40:K70" si="4">D40+E40+F40+H40+I40+J40</f>
        <v>1356058693.3800001</v>
      </c>
      <c r="L40" s="229">
        <v>63205179.670000009</v>
      </c>
      <c r="M40" s="229">
        <f t="shared" si="1"/>
        <v>1419263873.0500002</v>
      </c>
    </row>
    <row r="41" spans="1:13" s="234" customFormat="1" x14ac:dyDescent="0.2">
      <c r="A41" s="231">
        <v>31</v>
      </c>
      <c r="B41" s="235" t="s">
        <v>96</v>
      </c>
      <c r="C41" s="233" t="s">
        <v>16</v>
      </c>
      <c r="D41" s="226">
        <f>КС!D42</f>
        <v>52100643</v>
      </c>
      <c r="E41" s="226">
        <f>'Свод 2024 БП'!E42</f>
        <v>14372180</v>
      </c>
      <c r="F41" s="226">
        <f>'Свод 2024 БП'!F42</f>
        <v>176788345</v>
      </c>
      <c r="G41" s="226"/>
      <c r="H41" s="226">
        <f>' СМП '!D42</f>
        <v>0</v>
      </c>
      <c r="I41" s="226">
        <f>'Гемодиализ (пр.05-24) '!D42</f>
        <v>0</v>
      </c>
      <c r="J41" s="226">
        <f>'Мед.реаб.(АПУ,ДС,КС) '!D42</f>
        <v>0</v>
      </c>
      <c r="K41" s="226">
        <f t="shared" si="4"/>
        <v>243261168</v>
      </c>
      <c r="L41" s="229">
        <v>22727644.039999999</v>
      </c>
      <c r="M41" s="229">
        <f t="shared" si="1"/>
        <v>265988812.03999999</v>
      </c>
    </row>
    <row r="42" spans="1:13" s="234" customFormat="1" x14ac:dyDescent="0.2">
      <c r="A42" s="231">
        <v>32</v>
      </c>
      <c r="B42" s="236" t="s">
        <v>97</v>
      </c>
      <c r="C42" s="233" t="s">
        <v>21</v>
      </c>
      <c r="D42" s="226">
        <f>КС!D43</f>
        <v>381928723</v>
      </c>
      <c r="E42" s="226">
        <f>'Свод 2024 БП'!E43</f>
        <v>54624005</v>
      </c>
      <c r="F42" s="226">
        <f>'Свод 2024 БП'!F43</f>
        <v>488875003</v>
      </c>
      <c r="G42" s="226"/>
      <c r="H42" s="226">
        <f>' СМП '!D43</f>
        <v>0</v>
      </c>
      <c r="I42" s="226">
        <f>'Гемодиализ (пр.05-24) '!D43</f>
        <v>0</v>
      </c>
      <c r="J42" s="226">
        <f>'Мед.реаб.(АПУ,ДС,КС) '!D43</f>
        <v>14802469</v>
      </c>
      <c r="K42" s="226">
        <f t="shared" si="4"/>
        <v>940230200</v>
      </c>
      <c r="L42" s="229">
        <v>38458080.019999996</v>
      </c>
      <c r="M42" s="229">
        <f t="shared" si="1"/>
        <v>978688280.01999998</v>
      </c>
    </row>
    <row r="43" spans="1:13" s="234" customFormat="1" x14ac:dyDescent="0.2">
      <c r="A43" s="231">
        <v>33</v>
      </c>
      <c r="B43" s="235" t="s">
        <v>98</v>
      </c>
      <c r="C43" s="233" t="s">
        <v>25</v>
      </c>
      <c r="D43" s="226">
        <f>КС!D44</f>
        <v>64115759</v>
      </c>
      <c r="E43" s="226">
        <f>'Свод 2024 БП'!E44</f>
        <v>19494168</v>
      </c>
      <c r="F43" s="226">
        <f>'Свод 2024 БП'!F44</f>
        <v>214751915</v>
      </c>
      <c r="G43" s="226"/>
      <c r="H43" s="226">
        <f>' СМП '!D44</f>
        <v>0</v>
      </c>
      <c r="I43" s="226">
        <f>'Гемодиализ (пр.05-24) '!D44</f>
        <v>0</v>
      </c>
      <c r="J43" s="226">
        <f>'Мед.реаб.(АПУ,ДС,КС) '!D44</f>
        <v>0</v>
      </c>
      <c r="K43" s="226">
        <f t="shared" si="4"/>
        <v>298361842</v>
      </c>
      <c r="L43" s="229">
        <v>20530631.829999998</v>
      </c>
      <c r="M43" s="229">
        <f t="shared" si="1"/>
        <v>318892473.82999998</v>
      </c>
    </row>
    <row r="44" spans="1:13" s="234" customFormat="1" x14ac:dyDescent="0.2">
      <c r="A44" s="231">
        <v>34</v>
      </c>
      <c r="B44" s="232" t="s">
        <v>99</v>
      </c>
      <c r="C44" s="233" t="s">
        <v>222</v>
      </c>
      <c r="D44" s="226">
        <f>КС!D45</f>
        <v>227866561</v>
      </c>
      <c r="E44" s="226">
        <f>'Свод 2024 БП'!E45</f>
        <v>50430156</v>
      </c>
      <c r="F44" s="226">
        <f>'Свод 2024 БП'!F45</f>
        <v>509923208</v>
      </c>
      <c r="G44" s="226"/>
      <c r="H44" s="226">
        <f>' СМП '!D45</f>
        <v>0</v>
      </c>
      <c r="I44" s="226">
        <f>'Гемодиализ (пр.05-24) '!D45</f>
        <v>0</v>
      </c>
      <c r="J44" s="226">
        <f>'Мед.реаб.(АПУ,ДС,КС) '!D45</f>
        <v>3609304</v>
      </c>
      <c r="K44" s="226">
        <f t="shared" si="4"/>
        <v>791829229</v>
      </c>
      <c r="L44" s="229">
        <v>58864609.219999999</v>
      </c>
      <c r="M44" s="229">
        <f t="shared" si="1"/>
        <v>850693838.22000003</v>
      </c>
    </row>
    <row r="45" spans="1:13" s="234" customFormat="1" x14ac:dyDescent="0.2">
      <c r="A45" s="231">
        <v>35</v>
      </c>
      <c r="B45" s="238" t="s">
        <v>100</v>
      </c>
      <c r="C45" s="239" t="s">
        <v>223</v>
      </c>
      <c r="D45" s="226">
        <f>КС!D46</f>
        <v>65174337</v>
      </c>
      <c r="E45" s="226">
        <f>'Свод 2024 БП'!E46</f>
        <v>17711399</v>
      </c>
      <c r="F45" s="226">
        <f>'Свод 2024 БП'!F46</f>
        <v>208489114</v>
      </c>
      <c r="G45" s="226"/>
      <c r="H45" s="226">
        <f>' СМП '!D46</f>
        <v>0</v>
      </c>
      <c r="I45" s="226">
        <f>'Гемодиализ (пр.05-24) '!D46</f>
        <v>0</v>
      </c>
      <c r="J45" s="226">
        <f>'Мед.реаб.(АПУ,ДС,КС) '!D46</f>
        <v>0</v>
      </c>
      <c r="K45" s="226">
        <f t="shared" si="4"/>
        <v>291374850</v>
      </c>
      <c r="L45" s="229">
        <v>17690526.93</v>
      </c>
      <c r="M45" s="229">
        <f t="shared" si="1"/>
        <v>309065376.93000001</v>
      </c>
    </row>
    <row r="46" spans="1:13" s="234" customFormat="1" x14ac:dyDescent="0.2">
      <c r="A46" s="231">
        <v>36</v>
      </c>
      <c r="B46" s="232" t="s">
        <v>101</v>
      </c>
      <c r="C46" s="233" t="s">
        <v>224</v>
      </c>
      <c r="D46" s="226">
        <f>КС!D47</f>
        <v>41219717</v>
      </c>
      <c r="E46" s="226">
        <f>'Свод 2024 БП'!E47</f>
        <v>10544821</v>
      </c>
      <c r="F46" s="226">
        <f>'Свод 2024 БП'!F47</f>
        <v>137659051</v>
      </c>
      <c r="G46" s="226"/>
      <c r="H46" s="226">
        <f>' СМП '!D47</f>
        <v>0</v>
      </c>
      <c r="I46" s="226">
        <f>'Гемодиализ (пр.05-24) '!D47</f>
        <v>0</v>
      </c>
      <c r="J46" s="226">
        <f>'Мед.реаб.(АПУ,ДС,КС) '!D47</f>
        <v>0</v>
      </c>
      <c r="K46" s="226">
        <f t="shared" si="4"/>
        <v>189423589</v>
      </c>
      <c r="L46" s="229">
        <v>13673906.159999998</v>
      </c>
      <c r="M46" s="229">
        <f t="shared" si="1"/>
        <v>203097495.16</v>
      </c>
    </row>
    <row r="47" spans="1:13" s="234" customFormat="1" x14ac:dyDescent="0.2">
      <c r="A47" s="231">
        <v>37</v>
      </c>
      <c r="B47" s="232" t="s">
        <v>102</v>
      </c>
      <c r="C47" s="233" t="s">
        <v>24</v>
      </c>
      <c r="D47" s="226">
        <f>КС!D48</f>
        <v>59502177</v>
      </c>
      <c r="E47" s="226">
        <f>'Свод 2024 БП'!E48</f>
        <v>19143017</v>
      </c>
      <c r="F47" s="226">
        <f>'Свод 2024 БП'!F48</f>
        <v>229508515</v>
      </c>
      <c r="G47" s="226"/>
      <c r="H47" s="226">
        <f>' СМП '!D48</f>
        <v>0</v>
      </c>
      <c r="I47" s="226">
        <f>'Гемодиализ (пр.05-24) '!D48</f>
        <v>0</v>
      </c>
      <c r="J47" s="226">
        <f>'Мед.реаб.(АПУ,ДС,КС) '!D48</f>
        <v>1200282</v>
      </c>
      <c r="K47" s="226">
        <f t="shared" si="4"/>
        <v>309353991</v>
      </c>
      <c r="L47" s="229">
        <v>16210673.58</v>
      </c>
      <c r="M47" s="229">
        <f t="shared" si="1"/>
        <v>325564664.57999998</v>
      </c>
    </row>
    <row r="48" spans="1:13" s="234" customFormat="1" x14ac:dyDescent="0.2">
      <c r="A48" s="231">
        <v>38</v>
      </c>
      <c r="B48" s="236" t="s">
        <v>103</v>
      </c>
      <c r="C48" s="233" t="s">
        <v>20</v>
      </c>
      <c r="D48" s="226">
        <f>КС!D49</f>
        <v>30783875</v>
      </c>
      <c r="E48" s="226">
        <f>'Свод 2024 БП'!E49</f>
        <v>8666599</v>
      </c>
      <c r="F48" s="226">
        <f>'Свод 2024 БП'!F49</f>
        <v>112450106</v>
      </c>
      <c r="G48" s="226"/>
      <c r="H48" s="226">
        <f>' СМП '!D49</f>
        <v>0</v>
      </c>
      <c r="I48" s="226">
        <f>'Гемодиализ (пр.05-24) '!D49</f>
        <v>0</v>
      </c>
      <c r="J48" s="226">
        <f>'Мед.реаб.(АПУ,ДС,КС) '!D49</f>
        <v>0</v>
      </c>
      <c r="K48" s="226">
        <f t="shared" si="4"/>
        <v>151900580</v>
      </c>
      <c r="L48" s="229">
        <v>13779392.059999999</v>
      </c>
      <c r="M48" s="229">
        <f t="shared" si="1"/>
        <v>165679972.06</v>
      </c>
    </row>
    <row r="49" spans="1:13" s="234" customFormat="1" x14ac:dyDescent="0.2">
      <c r="A49" s="231">
        <v>39</v>
      </c>
      <c r="B49" s="235" t="s">
        <v>104</v>
      </c>
      <c r="C49" s="233" t="s">
        <v>105</v>
      </c>
      <c r="D49" s="226">
        <f>КС!D50</f>
        <v>51483765</v>
      </c>
      <c r="E49" s="226">
        <f>'Свод 2024 БП'!E50</f>
        <v>26559891</v>
      </c>
      <c r="F49" s="226">
        <f>'Свод 2024 БП'!F50</f>
        <v>77731567</v>
      </c>
      <c r="G49" s="226"/>
      <c r="H49" s="226">
        <f>' СМП '!D50</f>
        <v>0</v>
      </c>
      <c r="I49" s="226">
        <f>'Гемодиализ (пр.05-24) '!D50</f>
        <v>0</v>
      </c>
      <c r="J49" s="226">
        <f>'Мед.реаб.(АПУ,ДС,КС) '!D50</f>
        <v>0</v>
      </c>
      <c r="K49" s="226">
        <f t="shared" si="4"/>
        <v>155775223</v>
      </c>
      <c r="L49" s="229">
        <v>0</v>
      </c>
      <c r="M49" s="229">
        <f t="shared" si="1"/>
        <v>155775223</v>
      </c>
    </row>
    <row r="50" spans="1:13" s="234" customFormat="1" x14ac:dyDescent="0.2">
      <c r="A50" s="231">
        <v>40</v>
      </c>
      <c r="B50" s="236" t="s">
        <v>106</v>
      </c>
      <c r="C50" s="233" t="s">
        <v>107</v>
      </c>
      <c r="D50" s="226">
        <f>КС!D51</f>
        <v>469651702</v>
      </c>
      <c r="E50" s="226">
        <f>'Свод 2024 БП'!E51</f>
        <v>73461357</v>
      </c>
      <c r="F50" s="226">
        <f>'Свод 2024 БП'!F51</f>
        <v>727236252.34000003</v>
      </c>
      <c r="G50" s="226"/>
      <c r="H50" s="226">
        <f>' СМП '!D51</f>
        <v>431419527</v>
      </c>
      <c r="I50" s="226">
        <f>'Гемодиализ (пр.05-24) '!D51</f>
        <v>0</v>
      </c>
      <c r="J50" s="226">
        <f>'Мед.реаб.(АПУ,ДС,КС) '!D51</f>
        <v>32771153</v>
      </c>
      <c r="K50" s="226">
        <f t="shared" si="4"/>
        <v>1734539991.3400002</v>
      </c>
      <c r="L50" s="229">
        <v>43308991.170000002</v>
      </c>
      <c r="M50" s="229">
        <f t="shared" si="1"/>
        <v>1777848982.5100002</v>
      </c>
    </row>
    <row r="51" spans="1:13" s="234" customFormat="1" x14ac:dyDescent="0.2">
      <c r="A51" s="231">
        <v>41</v>
      </c>
      <c r="B51" s="232" t="s">
        <v>108</v>
      </c>
      <c r="C51" s="233" t="s">
        <v>229</v>
      </c>
      <c r="D51" s="226">
        <f>КС!D52</f>
        <v>63101959</v>
      </c>
      <c r="E51" s="226">
        <f>'Свод 2024 БП'!E52</f>
        <v>16591669</v>
      </c>
      <c r="F51" s="226">
        <f>'Свод 2024 БП'!F52</f>
        <v>186088643</v>
      </c>
      <c r="G51" s="226"/>
      <c r="H51" s="226">
        <f>' СМП '!D52</f>
        <v>0</v>
      </c>
      <c r="I51" s="226">
        <f>'Гемодиализ (пр.05-24) '!D52</f>
        <v>0</v>
      </c>
      <c r="J51" s="226">
        <f>'Мед.реаб.(АПУ,ДС,КС) '!D52</f>
        <v>1436158</v>
      </c>
      <c r="K51" s="226">
        <f t="shared" si="4"/>
        <v>267218429</v>
      </c>
      <c r="L51" s="229">
        <v>19002342.399999999</v>
      </c>
      <c r="M51" s="229">
        <f t="shared" si="1"/>
        <v>286220771.39999998</v>
      </c>
    </row>
    <row r="52" spans="1:13" s="234" customFormat="1" ht="10.5" customHeight="1" x14ac:dyDescent="0.2">
      <c r="A52" s="231">
        <v>42</v>
      </c>
      <c r="B52" s="232" t="s">
        <v>109</v>
      </c>
      <c r="C52" s="233" t="s">
        <v>2</v>
      </c>
      <c r="D52" s="226">
        <f>КС!D53</f>
        <v>300983574</v>
      </c>
      <c r="E52" s="226">
        <f>'Свод 2024 БП'!E53</f>
        <v>49769100</v>
      </c>
      <c r="F52" s="226">
        <f>'Свод 2024 БП'!F53</f>
        <v>482005437</v>
      </c>
      <c r="G52" s="226"/>
      <c r="H52" s="226">
        <f>' СМП '!D53</f>
        <v>0</v>
      </c>
      <c r="I52" s="226">
        <f>'Гемодиализ (пр.05-24) '!D53</f>
        <v>0</v>
      </c>
      <c r="J52" s="226">
        <f>'Мед.реаб.(АПУ,ДС,КС) '!D53</f>
        <v>0</v>
      </c>
      <c r="K52" s="226">
        <f t="shared" si="4"/>
        <v>832758111</v>
      </c>
      <c r="L52" s="229">
        <v>57590921.039999999</v>
      </c>
      <c r="M52" s="229">
        <f t="shared" si="1"/>
        <v>890349032.03999996</v>
      </c>
    </row>
    <row r="53" spans="1:13" s="234" customFormat="1" x14ac:dyDescent="0.2">
      <c r="A53" s="231">
        <v>43</v>
      </c>
      <c r="B53" s="236" t="s">
        <v>110</v>
      </c>
      <c r="C53" s="233" t="s">
        <v>3</v>
      </c>
      <c r="D53" s="226">
        <f>КС!D54</f>
        <v>48332624</v>
      </c>
      <c r="E53" s="226">
        <f>'Свод 2024 БП'!E54</f>
        <v>11117435</v>
      </c>
      <c r="F53" s="226">
        <f>'Свод 2024 БП'!F54</f>
        <v>146500897</v>
      </c>
      <c r="G53" s="226"/>
      <c r="H53" s="226">
        <f>' СМП '!D54</f>
        <v>0</v>
      </c>
      <c r="I53" s="226">
        <f>'Гемодиализ (пр.05-24) '!D54</f>
        <v>0</v>
      </c>
      <c r="J53" s="226">
        <f>'Мед.реаб.(АПУ,ДС,КС) '!D54</f>
        <v>0</v>
      </c>
      <c r="K53" s="226">
        <f t="shared" si="4"/>
        <v>205950956</v>
      </c>
      <c r="L53" s="229">
        <v>14497308.33</v>
      </c>
      <c r="M53" s="229">
        <f t="shared" si="1"/>
        <v>220448264.33000001</v>
      </c>
    </row>
    <row r="54" spans="1:13" s="234" customFormat="1" x14ac:dyDescent="0.2">
      <c r="A54" s="231">
        <v>44</v>
      </c>
      <c r="B54" s="236" t="s">
        <v>111</v>
      </c>
      <c r="C54" s="233" t="s">
        <v>225</v>
      </c>
      <c r="D54" s="226">
        <f>КС!D55</f>
        <v>73572876</v>
      </c>
      <c r="E54" s="226">
        <f>'Свод 2024 БП'!E55</f>
        <v>19020595</v>
      </c>
      <c r="F54" s="226">
        <f>'Свод 2024 БП'!F55</f>
        <v>225536445</v>
      </c>
      <c r="G54" s="226"/>
      <c r="H54" s="226">
        <f>' СМП '!D55</f>
        <v>0</v>
      </c>
      <c r="I54" s="226">
        <f>'Гемодиализ (пр.05-24) '!D55</f>
        <v>0</v>
      </c>
      <c r="J54" s="226">
        <f>'Мед.реаб.(АПУ,ДС,КС) '!D55</f>
        <v>2525298</v>
      </c>
      <c r="K54" s="226">
        <f t="shared" si="4"/>
        <v>320655214</v>
      </c>
      <c r="L54" s="229">
        <v>29226122.839999996</v>
      </c>
      <c r="M54" s="229">
        <f t="shared" si="1"/>
        <v>349881336.83999997</v>
      </c>
    </row>
    <row r="55" spans="1:13" s="234" customFormat="1" x14ac:dyDescent="0.2">
      <c r="A55" s="231">
        <v>45</v>
      </c>
      <c r="B55" s="235" t="s">
        <v>112</v>
      </c>
      <c r="C55" s="233" t="s">
        <v>0</v>
      </c>
      <c r="D55" s="226">
        <f>КС!D56</f>
        <v>88323375</v>
      </c>
      <c r="E55" s="226">
        <f>'Свод 2024 БП'!E56</f>
        <v>21954574</v>
      </c>
      <c r="F55" s="226">
        <f>'Свод 2024 БП'!F56</f>
        <v>249571380</v>
      </c>
      <c r="G55" s="226"/>
      <c r="H55" s="226">
        <f>' СМП '!D56</f>
        <v>0</v>
      </c>
      <c r="I55" s="226">
        <f>'Гемодиализ (пр.05-24) '!D56</f>
        <v>0</v>
      </c>
      <c r="J55" s="226">
        <f>'Мед.реаб.(АПУ,ДС,КС) '!D56</f>
        <v>0</v>
      </c>
      <c r="K55" s="226">
        <f t="shared" si="4"/>
        <v>359849329</v>
      </c>
      <c r="L55" s="229">
        <v>32030901.759999998</v>
      </c>
      <c r="M55" s="229">
        <f t="shared" si="1"/>
        <v>391880230.75999999</v>
      </c>
    </row>
    <row r="56" spans="1:13" s="234" customFormat="1" ht="10.5" customHeight="1" x14ac:dyDescent="0.2">
      <c r="A56" s="231">
        <v>46</v>
      </c>
      <c r="B56" s="236" t="s">
        <v>113</v>
      </c>
      <c r="C56" s="233" t="s">
        <v>4</v>
      </c>
      <c r="D56" s="226">
        <f>КС!D57</f>
        <v>32092855</v>
      </c>
      <c r="E56" s="226">
        <f>'Свод 2024 БП'!E57</f>
        <v>7225237</v>
      </c>
      <c r="F56" s="226">
        <f>'Свод 2024 БП'!F57</f>
        <v>98876823</v>
      </c>
      <c r="G56" s="226"/>
      <c r="H56" s="226">
        <f>' СМП '!D57</f>
        <v>0</v>
      </c>
      <c r="I56" s="226">
        <f>'Гемодиализ (пр.05-24) '!D57</f>
        <v>0</v>
      </c>
      <c r="J56" s="226">
        <f>'Мед.реаб.(АПУ,ДС,КС) '!D57</f>
        <v>0</v>
      </c>
      <c r="K56" s="226">
        <f t="shared" si="4"/>
        <v>138194915</v>
      </c>
      <c r="L56" s="229">
        <v>13009011.5</v>
      </c>
      <c r="M56" s="229">
        <f t="shared" si="1"/>
        <v>151203926.5</v>
      </c>
    </row>
    <row r="57" spans="1:13" s="234" customFormat="1" x14ac:dyDescent="0.2">
      <c r="A57" s="231">
        <v>47</v>
      </c>
      <c r="B57" s="235" t="s">
        <v>114</v>
      </c>
      <c r="C57" s="233" t="s">
        <v>1</v>
      </c>
      <c r="D57" s="226">
        <f>КС!D58</f>
        <v>59842612</v>
      </c>
      <c r="E57" s="226">
        <f>'Свод 2024 БП'!E58</f>
        <v>14867697</v>
      </c>
      <c r="F57" s="226">
        <f>'Свод 2024 БП'!F58</f>
        <v>180721962</v>
      </c>
      <c r="G57" s="226"/>
      <c r="H57" s="226">
        <f>' СМП '!D58</f>
        <v>0</v>
      </c>
      <c r="I57" s="226">
        <f>'Гемодиализ (пр.05-24) '!D58</f>
        <v>0</v>
      </c>
      <c r="J57" s="226">
        <f>'Мед.реаб.(АПУ,ДС,КС) '!D58</f>
        <v>0</v>
      </c>
      <c r="K57" s="226">
        <f t="shared" si="4"/>
        <v>255432271</v>
      </c>
      <c r="L57" s="229">
        <v>15623096.800000001</v>
      </c>
      <c r="M57" s="229">
        <f t="shared" si="1"/>
        <v>271055367.80000001</v>
      </c>
    </row>
    <row r="58" spans="1:13" s="234" customFormat="1" x14ac:dyDescent="0.2">
      <c r="A58" s="231">
        <v>48</v>
      </c>
      <c r="B58" s="236" t="s">
        <v>115</v>
      </c>
      <c r="C58" s="233" t="s">
        <v>226</v>
      </c>
      <c r="D58" s="226">
        <f>КС!D59</f>
        <v>85258926</v>
      </c>
      <c r="E58" s="226">
        <f>'Свод 2024 БП'!E59</f>
        <v>22670867</v>
      </c>
      <c r="F58" s="226">
        <f>'Свод 2024 БП'!F59</f>
        <v>254766184</v>
      </c>
      <c r="G58" s="226"/>
      <c r="H58" s="226">
        <f>' СМП '!D59</f>
        <v>0</v>
      </c>
      <c r="I58" s="226">
        <f>'Гемодиализ (пр.05-24) '!D59</f>
        <v>0</v>
      </c>
      <c r="J58" s="226">
        <f>'Мед.реаб.(АПУ,ДС,КС) '!D59</f>
        <v>0</v>
      </c>
      <c r="K58" s="226">
        <f t="shared" si="4"/>
        <v>362695977</v>
      </c>
      <c r="L58" s="229">
        <v>18210401.950000003</v>
      </c>
      <c r="M58" s="229">
        <f t="shared" si="1"/>
        <v>380906378.94999999</v>
      </c>
    </row>
    <row r="59" spans="1:13" s="234" customFormat="1" x14ac:dyDescent="0.2">
      <c r="A59" s="231">
        <v>49</v>
      </c>
      <c r="B59" s="236" t="s">
        <v>116</v>
      </c>
      <c r="C59" s="233" t="s">
        <v>26</v>
      </c>
      <c r="D59" s="226">
        <f>КС!D60</f>
        <v>550643549</v>
      </c>
      <c r="E59" s="226">
        <f>'Свод 2024 БП'!E60</f>
        <v>86796480</v>
      </c>
      <c r="F59" s="226">
        <f>'Свод 2024 БП'!F60</f>
        <v>805735725.92000008</v>
      </c>
      <c r="G59" s="226"/>
      <c r="H59" s="226">
        <f>' СМП '!D60</f>
        <v>0</v>
      </c>
      <c r="I59" s="226">
        <f>'Гемодиализ (пр.05-24) '!D60</f>
        <v>113481</v>
      </c>
      <c r="J59" s="226">
        <f>'Мед.реаб.(АПУ,ДС,КС) '!D60</f>
        <v>0</v>
      </c>
      <c r="K59" s="226">
        <f t="shared" si="4"/>
        <v>1443289235.9200001</v>
      </c>
      <c r="L59" s="229">
        <v>65411645.549999997</v>
      </c>
      <c r="M59" s="229">
        <f t="shared" si="1"/>
        <v>1508700881.47</v>
      </c>
    </row>
    <row r="60" spans="1:13" s="234" customFormat="1" x14ac:dyDescent="0.2">
      <c r="A60" s="231">
        <v>50</v>
      </c>
      <c r="B60" s="236" t="s">
        <v>117</v>
      </c>
      <c r="C60" s="233" t="s">
        <v>227</v>
      </c>
      <c r="D60" s="226">
        <f>КС!D61</f>
        <v>52307672</v>
      </c>
      <c r="E60" s="226">
        <f>'Свод 2024 БП'!E61</f>
        <v>12891832</v>
      </c>
      <c r="F60" s="226">
        <f>'Свод 2024 БП'!F61</f>
        <v>156645655</v>
      </c>
      <c r="G60" s="226"/>
      <c r="H60" s="226">
        <f>' СМП '!D61</f>
        <v>0</v>
      </c>
      <c r="I60" s="226">
        <f>'Гемодиализ (пр.05-24) '!D61</f>
        <v>0</v>
      </c>
      <c r="J60" s="226">
        <f>'Мед.реаб.(АПУ,ДС,КС) '!D61</f>
        <v>0</v>
      </c>
      <c r="K60" s="226">
        <f t="shared" si="4"/>
        <v>221845159</v>
      </c>
      <c r="L60" s="229">
        <v>14284635.49</v>
      </c>
      <c r="M60" s="229">
        <f t="shared" si="1"/>
        <v>236129794.49000001</v>
      </c>
    </row>
    <row r="61" spans="1:13" s="234" customFormat="1" x14ac:dyDescent="0.2">
      <c r="A61" s="231">
        <v>51</v>
      </c>
      <c r="B61" s="236" t="s">
        <v>231</v>
      </c>
      <c r="C61" s="233" t="s">
        <v>230</v>
      </c>
      <c r="D61" s="226">
        <f>КС!D62</f>
        <v>183929775</v>
      </c>
      <c r="E61" s="226">
        <f>'Свод 2024 БП'!E62</f>
        <v>0</v>
      </c>
      <c r="F61" s="226">
        <f>'Свод 2024 БП'!F62</f>
        <v>0</v>
      </c>
      <c r="G61" s="226"/>
      <c r="H61" s="226">
        <f>' СМП '!D62</f>
        <v>0</v>
      </c>
      <c r="I61" s="226">
        <f>'Гемодиализ (пр.05-24) '!D62</f>
        <v>0</v>
      </c>
      <c r="J61" s="226">
        <f>'Мед.реаб.(АПУ,ДС,КС) '!D62</f>
        <v>0</v>
      </c>
      <c r="K61" s="226">
        <f t="shared" si="4"/>
        <v>183929775</v>
      </c>
      <c r="L61" s="229">
        <v>0</v>
      </c>
      <c r="M61" s="229">
        <f t="shared" si="1"/>
        <v>183929775</v>
      </c>
    </row>
    <row r="62" spans="1:13" s="234" customFormat="1" x14ac:dyDescent="0.2">
      <c r="A62" s="231">
        <v>52</v>
      </c>
      <c r="B62" s="236" t="s">
        <v>241</v>
      </c>
      <c r="C62" s="233" t="s">
        <v>242</v>
      </c>
      <c r="D62" s="226">
        <f>КС!D63</f>
        <v>0</v>
      </c>
      <c r="E62" s="226">
        <f>'Свод 2024 БП'!E63</f>
        <v>0</v>
      </c>
      <c r="F62" s="226">
        <f>'Свод 2024 БП'!F63</f>
        <v>0</v>
      </c>
      <c r="G62" s="226"/>
      <c r="H62" s="226">
        <f>' СМП '!D63</f>
        <v>0</v>
      </c>
      <c r="I62" s="226">
        <f>'Гемодиализ (пр.05-24) '!D63</f>
        <v>0</v>
      </c>
      <c r="J62" s="226">
        <f>'Мед.реаб.(АПУ,ДС,КС) '!D63</f>
        <v>10679778</v>
      </c>
      <c r="K62" s="226">
        <f t="shared" si="4"/>
        <v>10679778</v>
      </c>
      <c r="L62" s="229">
        <v>0</v>
      </c>
      <c r="M62" s="229">
        <f t="shared" si="1"/>
        <v>10679778</v>
      </c>
    </row>
    <row r="63" spans="1:13" s="234" customFormat="1" x14ac:dyDescent="0.2">
      <c r="A63" s="231">
        <v>53</v>
      </c>
      <c r="B63" s="236" t="s">
        <v>118</v>
      </c>
      <c r="C63" s="233" t="s">
        <v>54</v>
      </c>
      <c r="D63" s="226">
        <f>КС!D64</f>
        <v>0</v>
      </c>
      <c r="E63" s="226">
        <f>'Свод 2024 БП'!E64</f>
        <v>23434259</v>
      </c>
      <c r="F63" s="226">
        <f>'Свод 2024 БП'!F64</f>
        <v>227694847</v>
      </c>
      <c r="G63" s="226"/>
      <c r="H63" s="226">
        <f>' СМП '!D64</f>
        <v>0</v>
      </c>
      <c r="I63" s="226">
        <f>'Гемодиализ (пр.05-24) '!D64</f>
        <v>0</v>
      </c>
      <c r="J63" s="226">
        <f>'Мед.реаб.(АПУ,ДС,КС) '!D64</f>
        <v>8102798</v>
      </c>
      <c r="K63" s="226">
        <f t="shared" si="4"/>
        <v>259231904</v>
      </c>
      <c r="L63" s="229">
        <v>0</v>
      </c>
      <c r="M63" s="229">
        <f t="shared" si="1"/>
        <v>259231904</v>
      </c>
    </row>
    <row r="64" spans="1:13" s="234" customFormat="1" x14ac:dyDescent="0.2">
      <c r="A64" s="231">
        <v>54</v>
      </c>
      <c r="B64" s="235" t="s">
        <v>119</v>
      </c>
      <c r="C64" s="233" t="s">
        <v>243</v>
      </c>
      <c r="D64" s="226">
        <f>КС!D65</f>
        <v>0</v>
      </c>
      <c r="E64" s="226">
        <f>'Свод 2024 БП'!E65</f>
        <v>20718505</v>
      </c>
      <c r="F64" s="226">
        <f>'Свод 2024 БП'!F65</f>
        <v>168087670</v>
      </c>
      <c r="G64" s="226"/>
      <c r="H64" s="226">
        <f>' СМП '!D65</f>
        <v>0</v>
      </c>
      <c r="I64" s="226">
        <f>'Гемодиализ (пр.05-24) '!D65</f>
        <v>0</v>
      </c>
      <c r="J64" s="226">
        <f>'Мед.реаб.(АПУ,ДС,КС) '!D65</f>
        <v>8295193</v>
      </c>
      <c r="K64" s="226">
        <f t="shared" si="4"/>
        <v>197101368</v>
      </c>
      <c r="L64" s="229">
        <v>0</v>
      </c>
      <c r="M64" s="229">
        <f t="shared" si="1"/>
        <v>197101368</v>
      </c>
    </row>
    <row r="65" spans="1:13" s="234" customFormat="1" x14ac:dyDescent="0.2">
      <c r="A65" s="231">
        <v>55</v>
      </c>
      <c r="B65" s="232" t="s">
        <v>120</v>
      </c>
      <c r="C65" s="233" t="s">
        <v>121</v>
      </c>
      <c r="D65" s="226">
        <f>КС!D66</f>
        <v>0</v>
      </c>
      <c r="E65" s="226">
        <f>'Свод 2024 БП'!E66</f>
        <v>26892378</v>
      </c>
      <c r="F65" s="226">
        <f>'Свод 2024 БП'!F66</f>
        <v>290700358.38</v>
      </c>
      <c r="G65" s="226"/>
      <c r="H65" s="226">
        <f>' СМП '!D66</f>
        <v>0</v>
      </c>
      <c r="I65" s="226">
        <f>'Гемодиализ (пр.05-24) '!D66</f>
        <v>0</v>
      </c>
      <c r="J65" s="226">
        <f>'Мед.реаб.(АПУ,ДС,КС) '!D66</f>
        <v>0</v>
      </c>
      <c r="K65" s="226">
        <f t="shared" si="4"/>
        <v>317592736.38</v>
      </c>
      <c r="L65" s="229">
        <v>0</v>
      </c>
      <c r="M65" s="229">
        <f t="shared" si="1"/>
        <v>317592736.38</v>
      </c>
    </row>
    <row r="66" spans="1:13" s="234" customFormat="1" ht="12.75" customHeight="1" x14ac:dyDescent="0.2">
      <c r="A66" s="231">
        <v>56</v>
      </c>
      <c r="B66" s="235" t="s">
        <v>122</v>
      </c>
      <c r="C66" s="233" t="s">
        <v>244</v>
      </c>
      <c r="D66" s="226">
        <f>КС!D67</f>
        <v>0</v>
      </c>
      <c r="E66" s="226">
        <f>'Свод 2024 БП'!E67</f>
        <v>37431212</v>
      </c>
      <c r="F66" s="226">
        <f>'Свод 2024 БП'!F67</f>
        <v>330761846</v>
      </c>
      <c r="G66" s="226"/>
      <c r="H66" s="226">
        <f>' СМП '!D67</f>
        <v>0</v>
      </c>
      <c r="I66" s="226">
        <f>'Гемодиализ (пр.05-24) '!D67</f>
        <v>0</v>
      </c>
      <c r="J66" s="226">
        <f>'Мед.реаб.(АПУ,ДС,КС) '!D67</f>
        <v>8230638</v>
      </c>
      <c r="K66" s="226">
        <f t="shared" si="4"/>
        <v>376423696</v>
      </c>
      <c r="L66" s="229">
        <v>1348420.86</v>
      </c>
      <c r="M66" s="229">
        <f t="shared" si="1"/>
        <v>377772116.86000001</v>
      </c>
    </row>
    <row r="67" spans="1:13" s="234" customFormat="1" ht="12.75" customHeight="1" x14ac:dyDescent="0.2">
      <c r="A67" s="231">
        <v>57</v>
      </c>
      <c r="B67" s="236" t="s">
        <v>123</v>
      </c>
      <c r="C67" s="233" t="s">
        <v>401</v>
      </c>
      <c r="D67" s="226">
        <f>КС!D68</f>
        <v>0</v>
      </c>
      <c r="E67" s="226">
        <f>'Свод 2024 БП'!E68</f>
        <v>23820085</v>
      </c>
      <c r="F67" s="226">
        <f>'Свод 2024 БП'!F68</f>
        <v>205830484</v>
      </c>
      <c r="G67" s="226"/>
      <c r="H67" s="226">
        <f>' СМП '!D68</f>
        <v>0</v>
      </c>
      <c r="I67" s="226">
        <f>'Гемодиализ (пр.05-24) '!D68</f>
        <v>0</v>
      </c>
      <c r="J67" s="226">
        <f>'Мед.реаб.(АПУ,ДС,КС) '!D68</f>
        <v>10914813</v>
      </c>
      <c r="K67" s="226">
        <f t="shared" si="4"/>
        <v>240565382</v>
      </c>
      <c r="L67" s="229">
        <v>0</v>
      </c>
      <c r="M67" s="229">
        <f t="shared" si="1"/>
        <v>240565382</v>
      </c>
    </row>
    <row r="68" spans="1:13" s="234" customFormat="1" ht="21" x14ac:dyDescent="0.2">
      <c r="A68" s="231">
        <v>58</v>
      </c>
      <c r="B68" s="232" t="s">
        <v>124</v>
      </c>
      <c r="C68" s="233" t="s">
        <v>245</v>
      </c>
      <c r="D68" s="226">
        <f>КС!D69</f>
        <v>0</v>
      </c>
      <c r="E68" s="226">
        <f>'Свод 2024 БП'!E69</f>
        <v>0</v>
      </c>
      <c r="F68" s="226">
        <f>'Свод 2024 БП'!F69</f>
        <v>91692993</v>
      </c>
      <c r="G68" s="226"/>
      <c r="H68" s="226">
        <f>' СМП '!D69</f>
        <v>0</v>
      </c>
      <c r="I68" s="226">
        <f>'Гемодиализ (пр.05-24) '!D69</f>
        <v>0</v>
      </c>
      <c r="J68" s="226">
        <f>'Мед.реаб.(АПУ,ДС,КС) '!D69</f>
        <v>0</v>
      </c>
      <c r="K68" s="226">
        <f t="shared" si="4"/>
        <v>91692993</v>
      </c>
      <c r="L68" s="229">
        <v>0</v>
      </c>
      <c r="M68" s="229">
        <f t="shared" si="1"/>
        <v>91692993</v>
      </c>
    </row>
    <row r="69" spans="1:13" s="234" customFormat="1" ht="21" x14ac:dyDescent="0.2">
      <c r="A69" s="231">
        <v>59</v>
      </c>
      <c r="B69" s="232" t="s">
        <v>125</v>
      </c>
      <c r="C69" s="233" t="s">
        <v>246</v>
      </c>
      <c r="D69" s="226">
        <f>КС!D70</f>
        <v>0</v>
      </c>
      <c r="E69" s="226">
        <f>'Свод 2024 БП'!E70</f>
        <v>0</v>
      </c>
      <c r="F69" s="226">
        <f>'Свод 2024 БП'!F70</f>
        <v>84708296</v>
      </c>
      <c r="G69" s="226"/>
      <c r="H69" s="226">
        <f>' СМП '!D70</f>
        <v>0</v>
      </c>
      <c r="I69" s="226">
        <f>'Гемодиализ (пр.05-24) '!D70</f>
        <v>0</v>
      </c>
      <c r="J69" s="226">
        <f>'Мед.реаб.(АПУ,ДС,КС) '!D70</f>
        <v>0</v>
      </c>
      <c r="K69" s="226">
        <f t="shared" si="4"/>
        <v>84708296</v>
      </c>
      <c r="L69" s="229">
        <v>0</v>
      </c>
      <c r="M69" s="229">
        <f t="shared" ref="M69:M129" si="5">K69+L69</f>
        <v>84708296</v>
      </c>
    </row>
    <row r="70" spans="1:13" s="234" customFormat="1" x14ac:dyDescent="0.2">
      <c r="A70" s="231">
        <v>60</v>
      </c>
      <c r="B70" s="235" t="s">
        <v>126</v>
      </c>
      <c r="C70" s="233" t="s">
        <v>247</v>
      </c>
      <c r="D70" s="226">
        <f>КС!D71</f>
        <v>0</v>
      </c>
      <c r="E70" s="226">
        <f>'Свод 2024 БП'!E71</f>
        <v>48494168</v>
      </c>
      <c r="F70" s="226">
        <f>'Свод 2024 БП'!F71</f>
        <v>410147892</v>
      </c>
      <c r="G70" s="226"/>
      <c r="H70" s="226">
        <f>' СМП '!D71</f>
        <v>0</v>
      </c>
      <c r="I70" s="226">
        <f>'Гемодиализ (пр.05-24) '!D71</f>
        <v>0</v>
      </c>
      <c r="J70" s="226">
        <f>'Мед.реаб.(АПУ,ДС,КС) '!D71</f>
        <v>3496324</v>
      </c>
      <c r="K70" s="226">
        <f t="shared" si="4"/>
        <v>462138384</v>
      </c>
      <c r="L70" s="229">
        <v>3737162.8600000003</v>
      </c>
      <c r="M70" s="229">
        <f t="shared" si="5"/>
        <v>465875546.86000001</v>
      </c>
    </row>
    <row r="71" spans="1:13" s="234" customFormat="1" x14ac:dyDescent="0.2">
      <c r="A71" s="231">
        <v>61</v>
      </c>
      <c r="B71" s="235" t="s">
        <v>127</v>
      </c>
      <c r="C71" s="233" t="s">
        <v>53</v>
      </c>
      <c r="D71" s="226">
        <f>КС!D72</f>
        <v>0</v>
      </c>
      <c r="E71" s="226">
        <f>'Свод 2024 БП'!E72</f>
        <v>28290621</v>
      </c>
      <c r="F71" s="226">
        <f>'Свод 2024 БП'!F72</f>
        <v>266394776</v>
      </c>
      <c r="G71" s="226"/>
      <c r="H71" s="226">
        <f>' СМП '!D72</f>
        <v>0</v>
      </c>
      <c r="I71" s="226">
        <f>'Гемодиализ (пр.05-24) '!D72</f>
        <v>0</v>
      </c>
      <c r="J71" s="226">
        <f>'Мед.реаб.(АПУ,ДС,КС) '!D72</f>
        <v>9723799</v>
      </c>
      <c r="K71" s="226">
        <f t="shared" ref="K71:K102" si="6">D71+E71+F71+H71+I71+J71</f>
        <v>304409196</v>
      </c>
      <c r="L71" s="229">
        <v>3305904.8</v>
      </c>
      <c r="M71" s="229">
        <f t="shared" si="5"/>
        <v>307715100.80000001</v>
      </c>
    </row>
    <row r="72" spans="1:13" s="234" customFormat="1" x14ac:dyDescent="0.2">
      <c r="A72" s="231">
        <v>62</v>
      </c>
      <c r="B72" s="235" t="s">
        <v>128</v>
      </c>
      <c r="C72" s="233" t="s">
        <v>248</v>
      </c>
      <c r="D72" s="226">
        <f>КС!D73</f>
        <v>0</v>
      </c>
      <c r="E72" s="226">
        <f>'Свод 2024 БП'!E73</f>
        <v>70112756</v>
      </c>
      <c r="F72" s="226">
        <f>'Свод 2024 БП'!F73</f>
        <v>565915839</v>
      </c>
      <c r="G72" s="226"/>
      <c r="H72" s="226">
        <f>' СМП '!D73</f>
        <v>0</v>
      </c>
      <c r="I72" s="226">
        <f>'Гемодиализ (пр.05-24) '!D73</f>
        <v>0</v>
      </c>
      <c r="J72" s="226">
        <f>'Мед.реаб.(АПУ,ДС,КС) '!D73</f>
        <v>5929883</v>
      </c>
      <c r="K72" s="226">
        <f t="shared" si="6"/>
        <v>641958478</v>
      </c>
      <c r="L72" s="229">
        <v>2463859.2000000002</v>
      </c>
      <c r="M72" s="229">
        <f t="shared" si="5"/>
        <v>644422337.20000005</v>
      </c>
    </row>
    <row r="73" spans="1:13" s="234" customFormat="1" ht="21" x14ac:dyDescent="0.2">
      <c r="A73" s="231">
        <v>63</v>
      </c>
      <c r="B73" s="235" t="s">
        <v>129</v>
      </c>
      <c r="C73" s="233" t="s">
        <v>249</v>
      </c>
      <c r="D73" s="226">
        <f>КС!D74</f>
        <v>0</v>
      </c>
      <c r="E73" s="226">
        <f>'Свод 2024 БП'!E74</f>
        <v>0</v>
      </c>
      <c r="F73" s="226">
        <f>'Свод 2024 БП'!F74</f>
        <v>50009283</v>
      </c>
      <c r="G73" s="226"/>
      <c r="H73" s="226">
        <f>' СМП '!D74</f>
        <v>0</v>
      </c>
      <c r="I73" s="226">
        <f>'Гемодиализ (пр.05-24) '!D74</f>
        <v>0</v>
      </c>
      <c r="J73" s="226">
        <f>'Мед.реаб.(АПУ,ДС,КС) '!D74</f>
        <v>0</v>
      </c>
      <c r="K73" s="226">
        <f t="shared" si="6"/>
        <v>50009283</v>
      </c>
      <c r="L73" s="229">
        <v>0</v>
      </c>
      <c r="M73" s="229">
        <f t="shared" si="5"/>
        <v>50009283</v>
      </c>
    </row>
    <row r="74" spans="1:13" s="234" customFormat="1" ht="21" x14ac:dyDescent="0.2">
      <c r="A74" s="231">
        <v>64</v>
      </c>
      <c r="B74" s="232" t="s">
        <v>130</v>
      </c>
      <c r="C74" s="233" t="s">
        <v>250</v>
      </c>
      <c r="D74" s="226">
        <f>КС!D75</f>
        <v>0</v>
      </c>
      <c r="E74" s="226">
        <f>'Свод 2024 БП'!E75</f>
        <v>0</v>
      </c>
      <c r="F74" s="226">
        <f>'Свод 2024 БП'!F75</f>
        <v>66813212</v>
      </c>
      <c r="G74" s="226"/>
      <c r="H74" s="226">
        <f>' СМП '!D75</f>
        <v>0</v>
      </c>
      <c r="I74" s="226">
        <f>'Гемодиализ (пр.05-24) '!D75</f>
        <v>0</v>
      </c>
      <c r="J74" s="226">
        <f>'Мед.реаб.(АПУ,ДС,КС) '!D75</f>
        <v>0</v>
      </c>
      <c r="K74" s="226">
        <f t="shared" si="6"/>
        <v>66813212</v>
      </c>
      <c r="L74" s="229">
        <v>0</v>
      </c>
      <c r="M74" s="229">
        <f t="shared" si="5"/>
        <v>66813212</v>
      </c>
    </row>
    <row r="75" spans="1:13" s="234" customFormat="1" ht="21" x14ac:dyDescent="0.2">
      <c r="A75" s="231">
        <v>65</v>
      </c>
      <c r="B75" s="235" t="s">
        <v>131</v>
      </c>
      <c r="C75" s="233" t="s">
        <v>251</v>
      </c>
      <c r="D75" s="226">
        <f>КС!D76</f>
        <v>0</v>
      </c>
      <c r="E75" s="226">
        <f>'Свод 2024 БП'!E76</f>
        <v>0</v>
      </c>
      <c r="F75" s="226">
        <f>'Свод 2024 БП'!F76</f>
        <v>60638837</v>
      </c>
      <c r="G75" s="226"/>
      <c r="H75" s="226">
        <f>' СМП '!D76</f>
        <v>0</v>
      </c>
      <c r="I75" s="226">
        <f>'Гемодиализ (пр.05-24) '!D76</f>
        <v>0</v>
      </c>
      <c r="J75" s="226">
        <f>'Мед.реаб.(АПУ,ДС,КС) '!D76</f>
        <v>0</v>
      </c>
      <c r="K75" s="226">
        <f t="shared" si="6"/>
        <v>60638837</v>
      </c>
      <c r="L75" s="229">
        <v>0</v>
      </c>
      <c r="M75" s="229">
        <f t="shared" si="5"/>
        <v>60638837</v>
      </c>
    </row>
    <row r="76" spans="1:13" s="234" customFormat="1" ht="21" x14ac:dyDescent="0.2">
      <c r="A76" s="231">
        <v>66</v>
      </c>
      <c r="B76" s="235" t="s">
        <v>132</v>
      </c>
      <c r="C76" s="233" t="s">
        <v>252</v>
      </c>
      <c r="D76" s="226">
        <f>КС!D77</f>
        <v>0</v>
      </c>
      <c r="E76" s="226">
        <f>'Свод 2024 БП'!E77</f>
        <v>0</v>
      </c>
      <c r="F76" s="226">
        <f>'Свод 2024 БП'!F77</f>
        <v>66467984</v>
      </c>
      <c r="G76" s="226"/>
      <c r="H76" s="226">
        <f>' СМП '!D77</f>
        <v>0</v>
      </c>
      <c r="I76" s="226">
        <f>'Гемодиализ (пр.05-24) '!D77</f>
        <v>0</v>
      </c>
      <c r="J76" s="226">
        <f>'Мед.реаб.(АПУ,ДС,КС) '!D77</f>
        <v>0</v>
      </c>
      <c r="K76" s="226">
        <f t="shared" si="6"/>
        <v>66467984</v>
      </c>
      <c r="L76" s="229">
        <v>0</v>
      </c>
      <c r="M76" s="229">
        <f t="shared" si="5"/>
        <v>66467984</v>
      </c>
    </row>
    <row r="77" spans="1:13" s="234" customFormat="1" ht="21" x14ac:dyDescent="0.2">
      <c r="A77" s="231">
        <v>67</v>
      </c>
      <c r="B77" s="232" t="s">
        <v>133</v>
      </c>
      <c r="C77" s="233" t="s">
        <v>253</v>
      </c>
      <c r="D77" s="226">
        <f>КС!D78</f>
        <v>0</v>
      </c>
      <c r="E77" s="226">
        <f>'Свод 2024 БП'!E78</f>
        <v>0</v>
      </c>
      <c r="F77" s="226">
        <f>'Свод 2024 БП'!F78</f>
        <v>87793491</v>
      </c>
      <c r="G77" s="226"/>
      <c r="H77" s="226">
        <f>' СМП '!D78</f>
        <v>0</v>
      </c>
      <c r="I77" s="226">
        <f>'Гемодиализ (пр.05-24) '!D78</f>
        <v>0</v>
      </c>
      <c r="J77" s="226">
        <f>'Мед.реаб.(АПУ,ДС,КС) '!D78</f>
        <v>0</v>
      </c>
      <c r="K77" s="226">
        <f t="shared" si="6"/>
        <v>87793491</v>
      </c>
      <c r="L77" s="229">
        <v>0</v>
      </c>
      <c r="M77" s="229">
        <f t="shared" si="5"/>
        <v>87793491</v>
      </c>
    </row>
    <row r="78" spans="1:13" s="234" customFormat="1" ht="21" x14ac:dyDescent="0.2">
      <c r="A78" s="231">
        <v>68</v>
      </c>
      <c r="B78" s="232" t="s">
        <v>134</v>
      </c>
      <c r="C78" s="233" t="s">
        <v>254</v>
      </c>
      <c r="D78" s="226">
        <f>КС!D79</f>
        <v>0</v>
      </c>
      <c r="E78" s="226">
        <f>'Свод 2024 БП'!E79</f>
        <v>0</v>
      </c>
      <c r="F78" s="226">
        <f>'Свод 2024 БП'!F79</f>
        <v>62163530</v>
      </c>
      <c r="G78" s="226"/>
      <c r="H78" s="226">
        <f>' СМП '!D79</f>
        <v>0</v>
      </c>
      <c r="I78" s="226">
        <f>'Гемодиализ (пр.05-24) '!D79</f>
        <v>0</v>
      </c>
      <c r="J78" s="226">
        <f>'Мед.реаб.(АПУ,ДС,КС) '!D79</f>
        <v>0</v>
      </c>
      <c r="K78" s="226">
        <f t="shared" si="6"/>
        <v>62163530</v>
      </c>
      <c r="L78" s="229">
        <v>0</v>
      </c>
      <c r="M78" s="229">
        <f t="shared" si="5"/>
        <v>62163530</v>
      </c>
    </row>
    <row r="79" spans="1:13" s="234" customFormat="1" ht="21" x14ac:dyDescent="0.2">
      <c r="A79" s="231">
        <v>69</v>
      </c>
      <c r="B79" s="232" t="s">
        <v>135</v>
      </c>
      <c r="C79" s="233" t="s">
        <v>255</v>
      </c>
      <c r="D79" s="226">
        <f>КС!D80</f>
        <v>0</v>
      </c>
      <c r="E79" s="226">
        <f>'Свод 2024 БП'!E80</f>
        <v>0</v>
      </c>
      <c r="F79" s="226">
        <f>'Свод 2024 БП'!F80</f>
        <v>49372200</v>
      </c>
      <c r="G79" s="226"/>
      <c r="H79" s="226">
        <f>' СМП '!D80</f>
        <v>0</v>
      </c>
      <c r="I79" s="226">
        <f>'Гемодиализ (пр.05-24) '!D80</f>
        <v>0</v>
      </c>
      <c r="J79" s="226">
        <f>'Мед.реаб.(АПУ,ДС,КС) '!D80</f>
        <v>0</v>
      </c>
      <c r="K79" s="226">
        <f t="shared" si="6"/>
        <v>49372200</v>
      </c>
      <c r="L79" s="229">
        <v>0</v>
      </c>
      <c r="M79" s="229">
        <f t="shared" si="5"/>
        <v>49372200</v>
      </c>
    </row>
    <row r="80" spans="1:13" s="234" customFormat="1" x14ac:dyDescent="0.2">
      <c r="A80" s="231">
        <v>70</v>
      </c>
      <c r="B80" s="236" t="s">
        <v>136</v>
      </c>
      <c r="C80" s="233" t="s">
        <v>137</v>
      </c>
      <c r="D80" s="226">
        <f>КС!D81</f>
        <v>340206269</v>
      </c>
      <c r="E80" s="226">
        <f>'Свод 2024 БП'!E81</f>
        <v>55070255</v>
      </c>
      <c r="F80" s="226">
        <f>'Свод 2024 БП'!F81</f>
        <v>515177981</v>
      </c>
      <c r="G80" s="226"/>
      <c r="H80" s="226">
        <f>' СМП '!D81</f>
        <v>0</v>
      </c>
      <c r="I80" s="226">
        <f>'Гемодиализ (пр.05-24) '!D81</f>
        <v>0</v>
      </c>
      <c r="J80" s="226">
        <f>'Мед.реаб.(АПУ,ДС,КС) '!D81</f>
        <v>8763410</v>
      </c>
      <c r="K80" s="226">
        <f t="shared" si="6"/>
        <v>919217915</v>
      </c>
      <c r="L80" s="229">
        <v>15633501.9</v>
      </c>
      <c r="M80" s="229">
        <f t="shared" si="5"/>
        <v>934851416.89999998</v>
      </c>
    </row>
    <row r="81" spans="1:13" s="234" customFormat="1" x14ac:dyDescent="0.2">
      <c r="A81" s="231">
        <v>71</v>
      </c>
      <c r="B81" s="232" t="s">
        <v>138</v>
      </c>
      <c r="C81" s="233" t="s">
        <v>256</v>
      </c>
      <c r="D81" s="226">
        <f>КС!D82</f>
        <v>78496742</v>
      </c>
      <c r="E81" s="226">
        <f>'Свод 2024 БП'!E82</f>
        <v>97875688</v>
      </c>
      <c r="F81" s="226">
        <f>'Свод 2024 БП'!F82</f>
        <v>804900530</v>
      </c>
      <c r="G81" s="226"/>
      <c r="H81" s="226">
        <f>' СМП '!D82</f>
        <v>0</v>
      </c>
      <c r="I81" s="226">
        <f>'Гемодиализ (пр.05-24) '!D82</f>
        <v>0</v>
      </c>
      <c r="J81" s="226">
        <f>'Мед.реаб.(АПУ,ДС,КС) '!D82</f>
        <v>57052665</v>
      </c>
      <c r="K81" s="226">
        <f t="shared" si="6"/>
        <v>1038325625</v>
      </c>
      <c r="L81" s="229">
        <v>34621551.539999999</v>
      </c>
      <c r="M81" s="229">
        <f t="shared" si="5"/>
        <v>1072947176.54</v>
      </c>
    </row>
    <row r="82" spans="1:13" s="234" customFormat="1" x14ac:dyDescent="0.2">
      <c r="A82" s="231">
        <v>72</v>
      </c>
      <c r="B82" s="236" t="s">
        <v>139</v>
      </c>
      <c r="C82" s="233" t="s">
        <v>36</v>
      </c>
      <c r="D82" s="226">
        <f>КС!D83</f>
        <v>754651378</v>
      </c>
      <c r="E82" s="226">
        <f>'Свод 2024 БП'!E83</f>
        <v>67823285</v>
      </c>
      <c r="F82" s="226">
        <f>'Свод 2024 БП'!F83</f>
        <v>513652196</v>
      </c>
      <c r="G82" s="226"/>
      <c r="H82" s="226">
        <f>' СМП '!D83</f>
        <v>0</v>
      </c>
      <c r="I82" s="226">
        <f>'Гемодиализ (пр.05-24) '!D83</f>
        <v>0</v>
      </c>
      <c r="J82" s="226">
        <f>'Мед.реаб.(АПУ,ДС,КС) '!D83</f>
        <v>62118988</v>
      </c>
      <c r="K82" s="226">
        <f t="shared" si="6"/>
        <v>1398245847</v>
      </c>
      <c r="L82" s="229">
        <v>12674553.940000001</v>
      </c>
      <c r="M82" s="229">
        <f t="shared" si="5"/>
        <v>1410920400.9400001</v>
      </c>
    </row>
    <row r="83" spans="1:13" s="234" customFormat="1" x14ac:dyDescent="0.2">
      <c r="A83" s="231">
        <v>73</v>
      </c>
      <c r="B83" s="232" t="s">
        <v>140</v>
      </c>
      <c r="C83" s="233" t="s">
        <v>38</v>
      </c>
      <c r="D83" s="226">
        <f>КС!D84</f>
        <v>32415751</v>
      </c>
      <c r="E83" s="226">
        <f>'Свод 2024 БП'!E84</f>
        <v>31015612</v>
      </c>
      <c r="F83" s="226">
        <f>'Свод 2024 БП'!F84</f>
        <v>290794787</v>
      </c>
      <c r="G83" s="226"/>
      <c r="H83" s="226">
        <f>' СМП '!D84</f>
        <v>0</v>
      </c>
      <c r="I83" s="226">
        <f>'Гемодиализ (пр.05-24) '!D84</f>
        <v>0</v>
      </c>
      <c r="J83" s="226">
        <f>'Мед.реаб.(АПУ,ДС,КС) '!D84</f>
        <v>1576286</v>
      </c>
      <c r="K83" s="226">
        <f t="shared" si="6"/>
        <v>355802436</v>
      </c>
      <c r="L83" s="229">
        <v>14832354.699999999</v>
      </c>
      <c r="M83" s="229">
        <f t="shared" si="5"/>
        <v>370634790.69999999</v>
      </c>
    </row>
    <row r="84" spans="1:13" s="234" customFormat="1" ht="13.5" customHeight="1" x14ac:dyDescent="0.2">
      <c r="A84" s="231">
        <v>74</v>
      </c>
      <c r="B84" s="232" t="s">
        <v>141</v>
      </c>
      <c r="C84" s="233" t="s">
        <v>37</v>
      </c>
      <c r="D84" s="226">
        <f>КС!D85</f>
        <v>639939218</v>
      </c>
      <c r="E84" s="226">
        <f>'Свод 2024 БП'!E85</f>
        <v>123278714</v>
      </c>
      <c r="F84" s="226">
        <f>'Свод 2024 БП'!F85</f>
        <v>1029659406</v>
      </c>
      <c r="G84" s="226"/>
      <c r="H84" s="226">
        <f>' СМП '!D85</f>
        <v>0</v>
      </c>
      <c r="I84" s="226">
        <f>'Гемодиализ (пр.05-24) '!D85</f>
        <v>0</v>
      </c>
      <c r="J84" s="226">
        <f>'Мед.реаб.(АПУ,ДС,КС) '!D85</f>
        <v>52150172</v>
      </c>
      <c r="K84" s="226">
        <f t="shared" si="6"/>
        <v>1845027510</v>
      </c>
      <c r="L84" s="229">
        <v>19207567.740000002</v>
      </c>
      <c r="M84" s="229">
        <f t="shared" si="5"/>
        <v>1864235077.74</v>
      </c>
    </row>
    <row r="85" spans="1:13" s="234" customFormat="1" ht="14.25" customHeight="1" x14ac:dyDescent="0.2">
      <c r="A85" s="231">
        <v>75</v>
      </c>
      <c r="B85" s="232" t="s">
        <v>142</v>
      </c>
      <c r="C85" s="233" t="s">
        <v>52</v>
      </c>
      <c r="D85" s="226">
        <f>КС!D86</f>
        <v>437173888</v>
      </c>
      <c r="E85" s="226">
        <f>'Свод 2024 БП'!E86</f>
        <v>20370403</v>
      </c>
      <c r="F85" s="226">
        <f>'Свод 2024 БП'!F86</f>
        <v>210954926</v>
      </c>
      <c r="G85" s="226"/>
      <c r="H85" s="226">
        <f>' СМП '!D86</f>
        <v>0</v>
      </c>
      <c r="I85" s="226">
        <f>'Гемодиализ (пр.05-24) '!D86</f>
        <v>0</v>
      </c>
      <c r="J85" s="226">
        <f>'Мед.реаб.(АПУ,ДС,КС) '!D86</f>
        <v>169591618</v>
      </c>
      <c r="K85" s="226">
        <f t="shared" si="6"/>
        <v>838090835</v>
      </c>
      <c r="L85" s="229">
        <v>12911595.08</v>
      </c>
      <c r="M85" s="229">
        <f t="shared" si="5"/>
        <v>851002430.08000004</v>
      </c>
    </row>
    <row r="86" spans="1:13" s="234" customFormat="1" x14ac:dyDescent="0.2">
      <c r="A86" s="231">
        <v>76</v>
      </c>
      <c r="B86" s="232" t="s">
        <v>143</v>
      </c>
      <c r="C86" s="233" t="s">
        <v>237</v>
      </c>
      <c r="D86" s="226">
        <f>КС!D87</f>
        <v>1075107401</v>
      </c>
      <c r="E86" s="226">
        <f>'Свод 2024 БП'!E87</f>
        <v>73248848</v>
      </c>
      <c r="F86" s="226">
        <f>'Свод 2024 БП'!F87</f>
        <v>615629434</v>
      </c>
      <c r="G86" s="226"/>
      <c r="H86" s="226">
        <f>' СМП '!D87</f>
        <v>0</v>
      </c>
      <c r="I86" s="226">
        <f>'Гемодиализ (пр.05-24) '!D87</f>
        <v>5674050</v>
      </c>
      <c r="J86" s="226">
        <f>'Мед.реаб.(АПУ,ДС,КС) '!D87</f>
        <v>116193989</v>
      </c>
      <c r="K86" s="226">
        <f t="shared" si="6"/>
        <v>1885853722</v>
      </c>
      <c r="L86" s="229">
        <v>17893027.199999999</v>
      </c>
      <c r="M86" s="229">
        <f t="shared" si="5"/>
        <v>1903746749.2</v>
      </c>
    </row>
    <row r="87" spans="1:13" s="234" customFormat="1" x14ac:dyDescent="0.2">
      <c r="A87" s="231">
        <v>77</v>
      </c>
      <c r="B87" s="232" t="s">
        <v>144</v>
      </c>
      <c r="C87" s="233" t="s">
        <v>351</v>
      </c>
      <c r="D87" s="226">
        <f>КС!D88</f>
        <v>339740222</v>
      </c>
      <c r="E87" s="226">
        <f>'Свод 2024 БП'!E88</f>
        <v>8791473</v>
      </c>
      <c r="F87" s="226">
        <f>'Свод 2024 БП'!F88</f>
        <v>71413400</v>
      </c>
      <c r="G87" s="226"/>
      <c r="H87" s="226">
        <f>' СМП '!D88</f>
        <v>0</v>
      </c>
      <c r="I87" s="226">
        <f>'Гемодиализ (пр.05-24) '!D88</f>
        <v>0</v>
      </c>
      <c r="J87" s="226">
        <f>'Мед.реаб.(АПУ,ДС,КС) '!D88</f>
        <v>0</v>
      </c>
      <c r="K87" s="226">
        <f t="shared" si="6"/>
        <v>419945095</v>
      </c>
      <c r="L87" s="229">
        <v>0</v>
      </c>
      <c r="M87" s="229">
        <f t="shared" si="5"/>
        <v>419945095</v>
      </c>
    </row>
    <row r="88" spans="1:13" s="234" customFormat="1" x14ac:dyDescent="0.2">
      <c r="A88" s="231">
        <v>78</v>
      </c>
      <c r="B88" s="235" t="s">
        <v>145</v>
      </c>
      <c r="C88" s="233" t="s">
        <v>268</v>
      </c>
      <c r="D88" s="226">
        <f>КС!D89</f>
        <v>0</v>
      </c>
      <c r="E88" s="226">
        <f>'Свод 2024 БП'!E89</f>
        <v>0</v>
      </c>
      <c r="F88" s="226">
        <f>'Свод 2024 БП'!F89</f>
        <v>0</v>
      </c>
      <c r="G88" s="226"/>
      <c r="H88" s="226">
        <f>' СМП '!D89</f>
        <v>2009740355</v>
      </c>
      <c r="I88" s="226">
        <f>'Гемодиализ (пр.05-24) '!D89</f>
        <v>0</v>
      </c>
      <c r="J88" s="226">
        <f>'Мед.реаб.(АПУ,ДС,КС) '!D89</f>
        <v>0</v>
      </c>
      <c r="K88" s="226">
        <f t="shared" si="6"/>
        <v>2009740355</v>
      </c>
      <c r="L88" s="229">
        <v>0</v>
      </c>
      <c r="M88" s="229">
        <f t="shared" si="5"/>
        <v>2009740355</v>
      </c>
    </row>
    <row r="89" spans="1:13" s="234" customFormat="1" ht="26.25" customHeight="1" x14ac:dyDescent="0.2">
      <c r="A89" s="270">
        <v>79</v>
      </c>
      <c r="B89" s="273" t="s">
        <v>146</v>
      </c>
      <c r="C89" s="240" t="s">
        <v>257</v>
      </c>
      <c r="D89" s="226">
        <f>КС!D90</f>
        <v>543942925</v>
      </c>
      <c r="E89" s="226">
        <f>'Свод 2024 БП'!E90</f>
        <v>210691408</v>
      </c>
      <c r="F89" s="226">
        <f>'Свод 2024 БП'!F90</f>
        <v>79344241</v>
      </c>
      <c r="G89" s="226"/>
      <c r="H89" s="226">
        <f>' СМП '!D90</f>
        <v>0</v>
      </c>
      <c r="I89" s="226">
        <f>'Гемодиализ (пр.05-24) '!D90</f>
        <v>0</v>
      </c>
      <c r="J89" s="226">
        <f>'Мед.реаб.(АПУ,ДС,КС) '!D90</f>
        <v>0</v>
      </c>
      <c r="K89" s="226">
        <f t="shared" si="6"/>
        <v>833978574</v>
      </c>
      <c r="L89" s="229">
        <v>0</v>
      </c>
      <c r="M89" s="229">
        <f t="shared" si="5"/>
        <v>833978574</v>
      </c>
    </row>
    <row r="90" spans="1:13" s="234" customFormat="1" ht="33" customHeight="1" x14ac:dyDescent="0.2">
      <c r="A90" s="271"/>
      <c r="B90" s="274"/>
      <c r="C90" s="233" t="s">
        <v>349</v>
      </c>
      <c r="D90" s="226">
        <f>КС!D91</f>
        <v>0</v>
      </c>
      <c r="E90" s="226">
        <f>'Свод 2024 БП'!E91</f>
        <v>5901568</v>
      </c>
      <c r="F90" s="226">
        <f>'Свод 2024 БП'!F91</f>
        <v>31779761.130000003</v>
      </c>
      <c r="G90" s="226"/>
      <c r="H90" s="226">
        <f>' СМП '!D91</f>
        <v>0</v>
      </c>
      <c r="I90" s="226">
        <f>'Гемодиализ (пр.05-24) '!D91</f>
        <v>0</v>
      </c>
      <c r="J90" s="226">
        <f>'Мед.реаб.(АПУ,ДС,КС) '!D91</f>
        <v>0</v>
      </c>
      <c r="K90" s="226">
        <f t="shared" si="6"/>
        <v>37681329.130000003</v>
      </c>
      <c r="L90" s="229">
        <v>0</v>
      </c>
      <c r="M90" s="229">
        <f t="shared" si="5"/>
        <v>37681329.130000003</v>
      </c>
    </row>
    <row r="91" spans="1:13" s="234" customFormat="1" ht="24.75" customHeight="1" x14ac:dyDescent="0.2">
      <c r="A91" s="271"/>
      <c r="B91" s="274"/>
      <c r="C91" s="233" t="s">
        <v>258</v>
      </c>
      <c r="D91" s="226">
        <f>КС!D92</f>
        <v>0</v>
      </c>
      <c r="E91" s="226">
        <f>'Свод 2024 БП'!E92</f>
        <v>0</v>
      </c>
      <c r="F91" s="226">
        <f>'Свод 2024 БП'!F92</f>
        <v>12025309</v>
      </c>
      <c r="G91" s="226"/>
      <c r="H91" s="226">
        <f>' СМП '!D92</f>
        <v>0</v>
      </c>
      <c r="I91" s="226">
        <f>'Гемодиализ (пр.05-24) '!D92</f>
        <v>0</v>
      </c>
      <c r="J91" s="226">
        <f>'Мед.реаб.(АПУ,ДС,КС) '!D92</f>
        <v>0</v>
      </c>
      <c r="K91" s="226">
        <f t="shared" si="6"/>
        <v>12025309</v>
      </c>
      <c r="L91" s="229">
        <v>0</v>
      </c>
      <c r="M91" s="229">
        <f t="shared" si="5"/>
        <v>12025309</v>
      </c>
    </row>
    <row r="92" spans="1:13" s="234" customFormat="1" ht="36" customHeight="1" x14ac:dyDescent="0.2">
      <c r="A92" s="272"/>
      <c r="B92" s="275"/>
      <c r="C92" s="241" t="s">
        <v>350</v>
      </c>
      <c r="D92" s="226">
        <f>КС!D93</f>
        <v>543942925</v>
      </c>
      <c r="E92" s="226">
        <f>'Свод 2024 БП'!E93</f>
        <v>204789840</v>
      </c>
      <c r="F92" s="226">
        <f>'Свод 2024 БП'!F93</f>
        <v>35539170.869999997</v>
      </c>
      <c r="G92" s="226"/>
      <c r="H92" s="226">
        <f>' СМП '!D93</f>
        <v>0</v>
      </c>
      <c r="I92" s="226">
        <f>'Гемодиализ (пр.05-24) '!D93</f>
        <v>0</v>
      </c>
      <c r="J92" s="226">
        <f>'Мед.реаб.(АПУ,ДС,КС) '!D93</f>
        <v>0</v>
      </c>
      <c r="K92" s="226">
        <f t="shared" si="6"/>
        <v>784271935.87</v>
      </c>
      <c r="L92" s="229">
        <v>0</v>
      </c>
      <c r="M92" s="229">
        <f t="shared" si="5"/>
        <v>784271935.87</v>
      </c>
    </row>
    <row r="93" spans="1:13" s="234" customFormat="1" ht="21" x14ac:dyDescent="0.2">
      <c r="A93" s="231">
        <v>80</v>
      </c>
      <c r="B93" s="235" t="s">
        <v>147</v>
      </c>
      <c r="C93" s="233" t="s">
        <v>51</v>
      </c>
      <c r="D93" s="226">
        <f>КС!D94</f>
        <v>0</v>
      </c>
      <c r="E93" s="226">
        <f>'Свод 2024 БП'!E94</f>
        <v>0</v>
      </c>
      <c r="F93" s="226">
        <f>'Свод 2024 БП'!F94</f>
        <v>3602938</v>
      </c>
      <c r="G93" s="226"/>
      <c r="H93" s="226">
        <f>' СМП '!D94</f>
        <v>0</v>
      </c>
      <c r="I93" s="226">
        <f>'Гемодиализ (пр.05-24) '!D94</f>
        <v>0</v>
      </c>
      <c r="J93" s="226">
        <f>'Мед.реаб.(АПУ,ДС,КС) '!D94</f>
        <v>0</v>
      </c>
      <c r="K93" s="226">
        <f t="shared" si="6"/>
        <v>3602938</v>
      </c>
      <c r="L93" s="229">
        <v>0</v>
      </c>
      <c r="M93" s="229">
        <f t="shared" si="5"/>
        <v>3602938</v>
      </c>
    </row>
    <row r="94" spans="1:13" s="234" customFormat="1" x14ac:dyDescent="0.2">
      <c r="A94" s="231">
        <v>81</v>
      </c>
      <c r="B94" s="235" t="s">
        <v>148</v>
      </c>
      <c r="C94" s="233" t="s">
        <v>149</v>
      </c>
      <c r="D94" s="226">
        <f>КС!D95</f>
        <v>0</v>
      </c>
      <c r="E94" s="226">
        <f>'Свод 2024 БП'!E95</f>
        <v>3256656</v>
      </c>
      <c r="F94" s="226">
        <f>'Свод 2024 БП'!F95</f>
        <v>27735376</v>
      </c>
      <c r="G94" s="226"/>
      <c r="H94" s="226">
        <f>' СМП '!D95</f>
        <v>0</v>
      </c>
      <c r="I94" s="226">
        <f>'Гемодиализ (пр.05-24) '!D95</f>
        <v>0</v>
      </c>
      <c r="J94" s="226">
        <f>'Мед.реаб.(АПУ,ДС,КС) '!D95</f>
        <v>0</v>
      </c>
      <c r="K94" s="226">
        <f t="shared" si="6"/>
        <v>30992032</v>
      </c>
      <c r="L94" s="229">
        <v>0</v>
      </c>
      <c r="M94" s="229">
        <f t="shared" si="5"/>
        <v>30992032</v>
      </c>
    </row>
    <row r="95" spans="1:13" s="234" customFormat="1" x14ac:dyDescent="0.2">
      <c r="A95" s="231">
        <v>82</v>
      </c>
      <c r="B95" s="236" t="s">
        <v>150</v>
      </c>
      <c r="C95" s="233" t="s">
        <v>151</v>
      </c>
      <c r="D95" s="226">
        <f>КС!D96</f>
        <v>203527651</v>
      </c>
      <c r="E95" s="226">
        <f>'Свод 2024 БП'!E96</f>
        <v>18968525</v>
      </c>
      <c r="F95" s="226">
        <f>'Свод 2024 БП'!F96</f>
        <v>170845069</v>
      </c>
      <c r="G95" s="226"/>
      <c r="H95" s="226">
        <f>' СМП '!D96</f>
        <v>0</v>
      </c>
      <c r="I95" s="226">
        <f>'Гемодиализ (пр.05-24) '!D96</f>
        <v>0</v>
      </c>
      <c r="J95" s="226">
        <f>'Мед.реаб.(АПУ,ДС,КС) '!D96</f>
        <v>56499020</v>
      </c>
      <c r="K95" s="226">
        <f t="shared" si="6"/>
        <v>449840265</v>
      </c>
      <c r="L95" s="229">
        <v>0</v>
      </c>
      <c r="M95" s="229">
        <f t="shared" si="5"/>
        <v>449840265</v>
      </c>
    </row>
    <row r="96" spans="1:13" s="234" customFormat="1" x14ac:dyDescent="0.2">
      <c r="A96" s="231">
        <v>83</v>
      </c>
      <c r="B96" s="235" t="s">
        <v>152</v>
      </c>
      <c r="C96" s="233" t="s">
        <v>28</v>
      </c>
      <c r="D96" s="226">
        <f>КС!D97</f>
        <v>38248794</v>
      </c>
      <c r="E96" s="226">
        <f>'Свод 2024 БП'!E97</f>
        <v>9634572</v>
      </c>
      <c r="F96" s="226">
        <f>'Свод 2024 БП'!F97</f>
        <v>133061308</v>
      </c>
      <c r="G96" s="226"/>
      <c r="H96" s="226">
        <f>' СМП '!D97</f>
        <v>0</v>
      </c>
      <c r="I96" s="226">
        <f>'Гемодиализ (пр.05-24) '!D97</f>
        <v>0</v>
      </c>
      <c r="J96" s="226">
        <f>'Мед.реаб.(АПУ,ДС,КС) '!D97</f>
        <v>817700</v>
      </c>
      <c r="K96" s="226">
        <f t="shared" si="6"/>
        <v>181762374</v>
      </c>
      <c r="L96" s="229">
        <v>20618968.59</v>
      </c>
      <c r="M96" s="229">
        <f t="shared" si="5"/>
        <v>202381342.59</v>
      </c>
    </row>
    <row r="97" spans="1:13" s="234" customFormat="1" x14ac:dyDescent="0.2">
      <c r="A97" s="231">
        <v>84</v>
      </c>
      <c r="B97" s="236" t="s">
        <v>153</v>
      </c>
      <c r="C97" s="233" t="s">
        <v>12</v>
      </c>
      <c r="D97" s="226">
        <f>КС!D98</f>
        <v>41808484</v>
      </c>
      <c r="E97" s="226">
        <f>'Свод 2024 БП'!E98</f>
        <v>9932995</v>
      </c>
      <c r="F97" s="226">
        <f>'Свод 2024 БП'!F98</f>
        <v>122715213</v>
      </c>
      <c r="G97" s="226"/>
      <c r="H97" s="226">
        <f>' СМП '!D98</f>
        <v>0</v>
      </c>
      <c r="I97" s="226">
        <f>'Гемодиализ (пр.05-24) '!D98</f>
        <v>0</v>
      </c>
      <c r="J97" s="226">
        <f>'Мед.реаб.(АПУ,ДС,КС) '!D98</f>
        <v>1184694</v>
      </c>
      <c r="K97" s="226">
        <f t="shared" si="6"/>
        <v>175641386</v>
      </c>
      <c r="L97" s="229">
        <v>14670948.380000001</v>
      </c>
      <c r="M97" s="229">
        <f t="shared" si="5"/>
        <v>190312334.38</v>
      </c>
    </row>
    <row r="98" spans="1:13" s="234" customFormat="1" x14ac:dyDescent="0.2">
      <c r="A98" s="231">
        <v>85</v>
      </c>
      <c r="B98" s="236" t="s">
        <v>154</v>
      </c>
      <c r="C98" s="233" t="s">
        <v>27</v>
      </c>
      <c r="D98" s="226">
        <f>КС!D99</f>
        <v>101475893</v>
      </c>
      <c r="E98" s="226">
        <f>'Свод 2024 БП'!E99</f>
        <v>25657802</v>
      </c>
      <c r="F98" s="226">
        <f>'Свод 2024 БП'!F99</f>
        <v>293447493</v>
      </c>
      <c r="G98" s="226"/>
      <c r="H98" s="226">
        <f>' СМП '!D99</f>
        <v>0</v>
      </c>
      <c r="I98" s="226">
        <f>'Гемодиализ (пр.05-24) '!D99</f>
        <v>0</v>
      </c>
      <c r="J98" s="226">
        <f>'Мед.реаб.(АПУ,ДС,КС) '!D99</f>
        <v>0</v>
      </c>
      <c r="K98" s="226">
        <f t="shared" si="6"/>
        <v>420581188</v>
      </c>
      <c r="L98" s="229">
        <v>20934828.780000001</v>
      </c>
      <c r="M98" s="229">
        <f t="shared" si="5"/>
        <v>441516016.77999997</v>
      </c>
    </row>
    <row r="99" spans="1:13" s="234" customFormat="1" x14ac:dyDescent="0.2">
      <c r="A99" s="231">
        <v>86</v>
      </c>
      <c r="B99" s="235" t="s">
        <v>155</v>
      </c>
      <c r="C99" s="233" t="s">
        <v>45</v>
      </c>
      <c r="D99" s="226">
        <f>КС!D100</f>
        <v>51230069</v>
      </c>
      <c r="E99" s="226">
        <f>'Свод 2024 БП'!E100</f>
        <v>12589816</v>
      </c>
      <c r="F99" s="226">
        <f>'Свод 2024 БП'!F100</f>
        <v>150086687</v>
      </c>
      <c r="G99" s="226"/>
      <c r="H99" s="226">
        <f>' СМП '!D100</f>
        <v>0</v>
      </c>
      <c r="I99" s="226">
        <f>'Гемодиализ (пр.05-24) '!D100</f>
        <v>0</v>
      </c>
      <c r="J99" s="226">
        <f>'Мед.реаб.(АПУ,ДС,КС) '!D100</f>
        <v>0</v>
      </c>
      <c r="K99" s="226">
        <f t="shared" si="6"/>
        <v>213906572</v>
      </c>
      <c r="L99" s="229">
        <v>10232587.83</v>
      </c>
      <c r="M99" s="229">
        <f t="shared" si="5"/>
        <v>224139159.83000001</v>
      </c>
    </row>
    <row r="100" spans="1:13" s="234" customFormat="1" x14ac:dyDescent="0.2">
      <c r="A100" s="231">
        <v>87</v>
      </c>
      <c r="B100" s="235" t="s">
        <v>156</v>
      </c>
      <c r="C100" s="233" t="s">
        <v>33</v>
      </c>
      <c r="D100" s="226">
        <f>КС!D101</f>
        <v>82602794</v>
      </c>
      <c r="E100" s="226">
        <f>'Свод 2024 БП'!E101</f>
        <v>15639482</v>
      </c>
      <c r="F100" s="226">
        <f>'Свод 2024 БП'!F101</f>
        <v>197942756</v>
      </c>
      <c r="G100" s="226"/>
      <c r="H100" s="226">
        <f>' СМП '!D101</f>
        <v>0</v>
      </c>
      <c r="I100" s="226">
        <f>'Гемодиализ (пр.05-24) '!D101</f>
        <v>0</v>
      </c>
      <c r="J100" s="226">
        <f>'Мед.реаб.(АПУ,ДС,КС) '!D101</f>
        <v>954647</v>
      </c>
      <c r="K100" s="226">
        <f t="shared" si="6"/>
        <v>297139679</v>
      </c>
      <c r="L100" s="229">
        <v>21079270.75</v>
      </c>
      <c r="M100" s="229">
        <f t="shared" si="5"/>
        <v>318218949.75</v>
      </c>
    </row>
    <row r="101" spans="1:13" s="234" customFormat="1" x14ac:dyDescent="0.2">
      <c r="A101" s="231">
        <v>88</v>
      </c>
      <c r="B101" s="232" t="s">
        <v>157</v>
      </c>
      <c r="C101" s="233" t="s">
        <v>29</v>
      </c>
      <c r="D101" s="226">
        <f>КС!D102</f>
        <v>67592710</v>
      </c>
      <c r="E101" s="226">
        <f>'Свод 2024 БП'!E102</f>
        <v>33901438</v>
      </c>
      <c r="F101" s="226">
        <f>'Свод 2024 БП'!F102</f>
        <v>381132070</v>
      </c>
      <c r="G101" s="226"/>
      <c r="H101" s="226">
        <f>' СМП '!D102</f>
        <v>0</v>
      </c>
      <c r="I101" s="226">
        <f>'Гемодиализ (пр.05-24) '!D102</f>
        <v>0</v>
      </c>
      <c r="J101" s="226">
        <f>'Мед.реаб.(АПУ,ДС,КС) '!D102</f>
        <v>0</v>
      </c>
      <c r="K101" s="226">
        <f t="shared" si="6"/>
        <v>482626218</v>
      </c>
      <c r="L101" s="229">
        <v>21431896.559999999</v>
      </c>
      <c r="M101" s="229">
        <f t="shared" si="5"/>
        <v>504058114.56</v>
      </c>
    </row>
    <row r="102" spans="1:13" s="234" customFormat="1" x14ac:dyDescent="0.2">
      <c r="A102" s="231">
        <v>89</v>
      </c>
      <c r="B102" s="232" t="s">
        <v>158</v>
      </c>
      <c r="C102" s="233" t="s">
        <v>30</v>
      </c>
      <c r="D102" s="226">
        <f>КС!D103</f>
        <v>105468617</v>
      </c>
      <c r="E102" s="226">
        <f>'Свод 2024 БП'!E103</f>
        <v>27382858</v>
      </c>
      <c r="F102" s="226">
        <f>'Свод 2024 БП'!F103</f>
        <v>302499854.74000001</v>
      </c>
      <c r="G102" s="226"/>
      <c r="H102" s="226">
        <f>' СМП '!D103</f>
        <v>0</v>
      </c>
      <c r="I102" s="226">
        <f>'Гемодиализ (пр.05-24) '!D103</f>
        <v>0</v>
      </c>
      <c r="J102" s="226">
        <f>'Мед.реаб.(АПУ,ДС,КС) '!D103</f>
        <v>0</v>
      </c>
      <c r="K102" s="226">
        <f t="shared" si="6"/>
        <v>435351329.74000001</v>
      </c>
      <c r="L102" s="229">
        <v>20074529.030000001</v>
      </c>
      <c r="M102" s="229">
        <f t="shared" si="5"/>
        <v>455425858.76999998</v>
      </c>
    </row>
    <row r="103" spans="1:13" s="234" customFormat="1" x14ac:dyDescent="0.2">
      <c r="A103" s="231">
        <v>90</v>
      </c>
      <c r="B103" s="236" t="s">
        <v>159</v>
      </c>
      <c r="C103" s="233" t="s">
        <v>14</v>
      </c>
      <c r="D103" s="226">
        <f>КС!D104</f>
        <v>33426861</v>
      </c>
      <c r="E103" s="226">
        <f>'Свод 2024 БП'!E104</f>
        <v>9072286</v>
      </c>
      <c r="F103" s="226">
        <f>'Свод 2024 БП'!F104</f>
        <v>113538863</v>
      </c>
      <c r="G103" s="226"/>
      <c r="H103" s="226">
        <f>' СМП '!D104</f>
        <v>0</v>
      </c>
      <c r="I103" s="226">
        <f>'Гемодиализ (пр.05-24) '!D104</f>
        <v>0</v>
      </c>
      <c r="J103" s="226">
        <f>'Мед.реаб.(АПУ,ДС,КС) '!D104</f>
        <v>0</v>
      </c>
      <c r="K103" s="226">
        <f t="shared" ref="K103:K131" si="7">D103+E103+F103+H103+I103+J103</f>
        <v>156038010</v>
      </c>
      <c r="L103" s="229">
        <v>29030244.460000001</v>
      </c>
      <c r="M103" s="229">
        <f t="shared" si="5"/>
        <v>185068254.46000001</v>
      </c>
    </row>
    <row r="104" spans="1:13" s="234" customFormat="1" x14ac:dyDescent="0.2">
      <c r="A104" s="231">
        <v>91</v>
      </c>
      <c r="B104" s="232" t="s">
        <v>160</v>
      </c>
      <c r="C104" s="233" t="s">
        <v>31</v>
      </c>
      <c r="D104" s="226">
        <f>КС!D105</f>
        <v>49926623</v>
      </c>
      <c r="E104" s="226">
        <f>'Свод 2024 БП'!E105</f>
        <v>14649273</v>
      </c>
      <c r="F104" s="226">
        <f>'Свод 2024 БП'!F105</f>
        <v>184450116</v>
      </c>
      <c r="G104" s="226"/>
      <c r="H104" s="226">
        <f>' СМП '!D105</f>
        <v>0</v>
      </c>
      <c r="I104" s="226">
        <f>'Гемодиализ (пр.05-24) '!D105</f>
        <v>0</v>
      </c>
      <c r="J104" s="226">
        <f>'Мед.реаб.(АПУ,ДС,КС) '!D105</f>
        <v>0</v>
      </c>
      <c r="K104" s="226">
        <f t="shared" si="7"/>
        <v>249026012</v>
      </c>
      <c r="L104" s="229">
        <v>14865447.920000002</v>
      </c>
      <c r="M104" s="229">
        <f t="shared" si="5"/>
        <v>263891459.92000002</v>
      </c>
    </row>
    <row r="105" spans="1:13" s="234" customFormat="1" ht="12" customHeight="1" x14ac:dyDescent="0.2">
      <c r="A105" s="231">
        <v>92</v>
      </c>
      <c r="B105" s="232" t="s">
        <v>161</v>
      </c>
      <c r="C105" s="233" t="s">
        <v>15</v>
      </c>
      <c r="D105" s="226">
        <f>КС!D106</f>
        <v>98707900</v>
      </c>
      <c r="E105" s="226">
        <f>'Свод 2024 БП'!E106</f>
        <v>14337501</v>
      </c>
      <c r="F105" s="226">
        <f>'Свод 2024 БП'!F106</f>
        <v>170050338</v>
      </c>
      <c r="G105" s="226"/>
      <c r="H105" s="226">
        <f>' СМП '!D106</f>
        <v>0</v>
      </c>
      <c r="I105" s="226">
        <f>'Гемодиализ (пр.05-24) '!D106</f>
        <v>0</v>
      </c>
      <c r="J105" s="226">
        <f>'Мед.реаб.(АПУ,ДС,КС) '!D106</f>
        <v>0</v>
      </c>
      <c r="K105" s="226">
        <f t="shared" si="7"/>
        <v>283095739</v>
      </c>
      <c r="L105" s="229">
        <v>18696830.34</v>
      </c>
      <c r="M105" s="229">
        <f t="shared" si="5"/>
        <v>301792569.33999997</v>
      </c>
    </row>
    <row r="106" spans="1:13" s="234" customFormat="1" x14ac:dyDescent="0.2">
      <c r="A106" s="231">
        <v>93</v>
      </c>
      <c r="B106" s="235" t="s">
        <v>162</v>
      </c>
      <c r="C106" s="233" t="s">
        <v>13</v>
      </c>
      <c r="D106" s="226">
        <f>КС!D107</f>
        <v>214524297</v>
      </c>
      <c r="E106" s="226">
        <f>'Свод 2024 БП'!E107</f>
        <v>18716364</v>
      </c>
      <c r="F106" s="226">
        <f>'Свод 2024 БП'!F107</f>
        <v>204486834</v>
      </c>
      <c r="G106" s="226"/>
      <c r="H106" s="226">
        <f>' СМП '!D107</f>
        <v>113940469</v>
      </c>
      <c r="I106" s="226">
        <f>'Гемодиализ (пр.05-24) '!D107</f>
        <v>0</v>
      </c>
      <c r="J106" s="226">
        <f>'Мед.реаб.(АПУ,ДС,КС) '!D107</f>
        <v>20385328</v>
      </c>
      <c r="K106" s="226">
        <f t="shared" si="7"/>
        <v>572053292</v>
      </c>
      <c r="L106" s="229">
        <v>26532538.770000003</v>
      </c>
      <c r="M106" s="229">
        <f t="shared" si="5"/>
        <v>598585830.76999998</v>
      </c>
    </row>
    <row r="107" spans="1:13" s="234" customFormat="1" x14ac:dyDescent="0.2">
      <c r="A107" s="231">
        <v>94</v>
      </c>
      <c r="B107" s="236" t="s">
        <v>163</v>
      </c>
      <c r="C107" s="233" t="s">
        <v>32</v>
      </c>
      <c r="D107" s="226">
        <f>КС!D108</f>
        <v>43023696</v>
      </c>
      <c r="E107" s="226">
        <f>'Свод 2024 БП'!E108</f>
        <v>11402529</v>
      </c>
      <c r="F107" s="226">
        <f>'Свод 2024 БП'!F108</f>
        <v>124868689</v>
      </c>
      <c r="G107" s="226"/>
      <c r="H107" s="226">
        <f>' СМП '!D108</f>
        <v>0</v>
      </c>
      <c r="I107" s="226">
        <f>'Гемодиализ (пр.05-24) '!D108</f>
        <v>0</v>
      </c>
      <c r="J107" s="226">
        <f>'Мед.реаб.(АПУ,ДС,КС) '!D108</f>
        <v>0</v>
      </c>
      <c r="K107" s="226">
        <f t="shared" si="7"/>
        <v>179294914</v>
      </c>
      <c r="L107" s="229">
        <v>15442154.830000002</v>
      </c>
      <c r="M107" s="229">
        <f t="shared" si="5"/>
        <v>194737068.83000001</v>
      </c>
    </row>
    <row r="108" spans="1:13" s="234" customFormat="1" x14ac:dyDescent="0.2">
      <c r="A108" s="231">
        <v>95</v>
      </c>
      <c r="B108" s="236" t="s">
        <v>164</v>
      </c>
      <c r="C108" s="233" t="s">
        <v>55</v>
      </c>
      <c r="D108" s="226">
        <f>КС!D109</f>
        <v>61470249</v>
      </c>
      <c r="E108" s="226">
        <f>'Свод 2024 БП'!E109</f>
        <v>16066259</v>
      </c>
      <c r="F108" s="226">
        <f>'Свод 2024 БП'!F109</f>
        <v>194995505</v>
      </c>
      <c r="G108" s="226"/>
      <c r="H108" s="226">
        <f>' СМП '!D109</f>
        <v>0</v>
      </c>
      <c r="I108" s="226">
        <f>'Гемодиализ (пр.05-24) '!D109</f>
        <v>0</v>
      </c>
      <c r="J108" s="226">
        <f>'Мед.реаб.(АПУ,ДС,КС) '!D109</f>
        <v>0</v>
      </c>
      <c r="K108" s="226">
        <f t="shared" si="7"/>
        <v>272532013</v>
      </c>
      <c r="L108" s="229">
        <v>19578749</v>
      </c>
      <c r="M108" s="229">
        <f t="shared" si="5"/>
        <v>292110762</v>
      </c>
    </row>
    <row r="109" spans="1:13" s="234" customFormat="1" x14ac:dyDescent="0.2">
      <c r="A109" s="231">
        <v>96</v>
      </c>
      <c r="B109" s="232" t="s">
        <v>165</v>
      </c>
      <c r="C109" s="233" t="s">
        <v>34</v>
      </c>
      <c r="D109" s="226">
        <f>КС!D110</f>
        <v>94176058</v>
      </c>
      <c r="E109" s="226">
        <f>'Свод 2024 БП'!E110</f>
        <v>28510965</v>
      </c>
      <c r="F109" s="226">
        <f>'Свод 2024 БП'!F110</f>
        <v>307514124</v>
      </c>
      <c r="G109" s="226"/>
      <c r="H109" s="226">
        <f>' СМП '!D110</f>
        <v>0</v>
      </c>
      <c r="I109" s="226">
        <f>'Гемодиализ (пр.05-24) '!D110</f>
        <v>0</v>
      </c>
      <c r="J109" s="226">
        <f>'Мед.реаб.(АПУ,ДС,КС) '!D110</f>
        <v>0</v>
      </c>
      <c r="K109" s="226">
        <f t="shared" si="7"/>
        <v>430201147</v>
      </c>
      <c r="L109" s="229">
        <v>31573083.229999997</v>
      </c>
      <c r="M109" s="229">
        <f t="shared" si="5"/>
        <v>461774230.23000002</v>
      </c>
    </row>
    <row r="110" spans="1:13" s="234" customFormat="1" x14ac:dyDescent="0.2">
      <c r="A110" s="231">
        <v>97</v>
      </c>
      <c r="B110" s="235" t="s">
        <v>166</v>
      </c>
      <c r="C110" s="233" t="s">
        <v>228</v>
      </c>
      <c r="D110" s="226">
        <f>КС!D111</f>
        <v>41193150</v>
      </c>
      <c r="E110" s="226">
        <f>'Свод 2024 БП'!E111</f>
        <v>12511036</v>
      </c>
      <c r="F110" s="226">
        <f>'Свод 2024 БП'!F111</f>
        <v>161158256</v>
      </c>
      <c r="G110" s="226"/>
      <c r="H110" s="226">
        <f>' СМП '!D111</f>
        <v>0</v>
      </c>
      <c r="I110" s="226">
        <f>'Гемодиализ (пр.05-24) '!D111</f>
        <v>0</v>
      </c>
      <c r="J110" s="226">
        <f>'Мед.реаб.(АПУ,ДС,КС) '!D111</f>
        <v>3594686</v>
      </c>
      <c r="K110" s="226">
        <f t="shared" si="7"/>
        <v>218457128</v>
      </c>
      <c r="L110" s="229">
        <v>14427858.5</v>
      </c>
      <c r="M110" s="229">
        <f t="shared" si="5"/>
        <v>232884986.5</v>
      </c>
    </row>
    <row r="111" spans="1:13" s="234" customFormat="1" ht="13.5" customHeight="1" x14ac:dyDescent="0.2">
      <c r="A111" s="231">
        <v>98</v>
      </c>
      <c r="B111" s="232" t="s">
        <v>167</v>
      </c>
      <c r="C111" s="233" t="s">
        <v>168</v>
      </c>
      <c r="D111" s="226">
        <f>КС!D112</f>
        <v>0</v>
      </c>
      <c r="E111" s="226">
        <f>'Свод 2024 БП'!E112</f>
        <v>0</v>
      </c>
      <c r="F111" s="226">
        <f>'Свод 2024 БП'!F112</f>
        <v>1658763</v>
      </c>
      <c r="G111" s="226"/>
      <c r="H111" s="226">
        <f>' СМП '!D112</f>
        <v>0</v>
      </c>
      <c r="I111" s="226">
        <f>'Гемодиализ (пр.05-24) '!D112</f>
        <v>226329633</v>
      </c>
      <c r="J111" s="226">
        <f>'Мед.реаб.(АПУ,ДС,КС) '!D112</f>
        <v>0</v>
      </c>
      <c r="K111" s="226">
        <f t="shared" si="7"/>
        <v>227988396</v>
      </c>
      <c r="L111" s="229">
        <v>0</v>
      </c>
      <c r="M111" s="229">
        <f t="shared" si="5"/>
        <v>227988396</v>
      </c>
    </row>
    <row r="112" spans="1:13" s="234" customFormat="1" x14ac:dyDescent="0.2">
      <c r="A112" s="231">
        <v>99</v>
      </c>
      <c r="B112" s="232" t="s">
        <v>169</v>
      </c>
      <c r="C112" s="233" t="s">
        <v>170</v>
      </c>
      <c r="D112" s="226">
        <f>КС!D113</f>
        <v>0</v>
      </c>
      <c r="E112" s="226">
        <f>'Свод 2024 БП'!E113</f>
        <v>91626599</v>
      </c>
      <c r="F112" s="226">
        <f>'Свод 2024 БП'!F113</f>
        <v>0</v>
      </c>
      <c r="G112" s="226"/>
      <c r="H112" s="226">
        <f>' СМП '!D113</f>
        <v>0</v>
      </c>
      <c r="I112" s="226">
        <f>'Гемодиализ (пр.05-24) '!D113</f>
        <v>0</v>
      </c>
      <c r="J112" s="226">
        <f>'Мед.реаб.(АПУ,ДС,КС) '!D113</f>
        <v>0</v>
      </c>
      <c r="K112" s="226">
        <f t="shared" si="7"/>
        <v>91626599</v>
      </c>
      <c r="L112" s="229">
        <v>0</v>
      </c>
      <c r="M112" s="229">
        <f t="shared" si="5"/>
        <v>91626599</v>
      </c>
    </row>
    <row r="113" spans="1:13" s="234" customFormat="1" x14ac:dyDescent="0.2">
      <c r="A113" s="231">
        <v>100</v>
      </c>
      <c r="B113" s="236" t="s">
        <v>171</v>
      </c>
      <c r="C113" s="233" t="s">
        <v>172</v>
      </c>
      <c r="D113" s="226">
        <f>КС!D114</f>
        <v>0</v>
      </c>
      <c r="E113" s="226">
        <f>'Свод 2024 БП'!E114</f>
        <v>224810</v>
      </c>
      <c r="F113" s="226">
        <f>'Свод 2024 БП'!F114</f>
        <v>29471</v>
      </c>
      <c r="G113" s="226"/>
      <c r="H113" s="226">
        <f>' СМП '!D114</f>
        <v>0</v>
      </c>
      <c r="I113" s="226">
        <f>'Гемодиализ (пр.05-24) '!D114</f>
        <v>0</v>
      </c>
      <c r="J113" s="226">
        <f>'Мед.реаб.(АПУ,ДС,КС) '!D114</f>
        <v>0</v>
      </c>
      <c r="K113" s="226">
        <f t="shared" si="7"/>
        <v>254281</v>
      </c>
      <c r="L113" s="229">
        <v>0</v>
      </c>
      <c r="M113" s="229">
        <f t="shared" si="5"/>
        <v>254281</v>
      </c>
    </row>
    <row r="114" spans="1:13" s="234" customFormat="1" ht="12.75" customHeight="1" x14ac:dyDescent="0.2">
      <c r="A114" s="231">
        <v>101</v>
      </c>
      <c r="B114" s="236" t="s">
        <v>173</v>
      </c>
      <c r="C114" s="233" t="s">
        <v>174</v>
      </c>
      <c r="D114" s="226">
        <f>КС!D115</f>
        <v>0</v>
      </c>
      <c r="E114" s="226">
        <f>'Свод 2024 БП'!E115</f>
        <v>161698</v>
      </c>
      <c r="F114" s="226">
        <f>'Свод 2024 БП'!F115</f>
        <v>0</v>
      </c>
      <c r="G114" s="226"/>
      <c r="H114" s="226">
        <f>' СМП '!D115</f>
        <v>0</v>
      </c>
      <c r="I114" s="226">
        <f>'Гемодиализ (пр.05-24) '!D115</f>
        <v>0</v>
      </c>
      <c r="J114" s="226">
        <f>'Мед.реаб.(АПУ,ДС,КС) '!D115</f>
        <v>0</v>
      </c>
      <c r="K114" s="226">
        <f t="shared" si="7"/>
        <v>161698</v>
      </c>
      <c r="L114" s="229">
        <v>0</v>
      </c>
      <c r="M114" s="229">
        <f t="shared" si="5"/>
        <v>161698</v>
      </c>
    </row>
    <row r="115" spans="1:13" s="234" customFormat="1" x14ac:dyDescent="0.2">
      <c r="A115" s="231">
        <v>102</v>
      </c>
      <c r="B115" s="236" t="s">
        <v>175</v>
      </c>
      <c r="C115" s="233" t="s">
        <v>176</v>
      </c>
      <c r="D115" s="226">
        <f>КС!D116</f>
        <v>0</v>
      </c>
      <c r="E115" s="226">
        <f>'Свод 2024 БП'!E116</f>
        <v>305656</v>
      </c>
      <c r="F115" s="226">
        <f>'Свод 2024 БП'!F116</f>
        <v>0</v>
      </c>
      <c r="G115" s="226"/>
      <c r="H115" s="226">
        <f>' СМП '!D116</f>
        <v>0</v>
      </c>
      <c r="I115" s="226">
        <f>'Гемодиализ (пр.05-24) '!D116</f>
        <v>0</v>
      </c>
      <c r="J115" s="226">
        <f>'Мед.реаб.(АПУ,ДС,КС) '!D116</f>
        <v>0</v>
      </c>
      <c r="K115" s="226">
        <f t="shared" si="7"/>
        <v>305656</v>
      </c>
      <c r="L115" s="229">
        <v>0</v>
      </c>
      <c r="M115" s="229">
        <f t="shared" si="5"/>
        <v>305656</v>
      </c>
    </row>
    <row r="116" spans="1:13" s="234" customFormat="1" x14ac:dyDescent="0.2">
      <c r="A116" s="231">
        <v>103</v>
      </c>
      <c r="B116" s="236" t="s">
        <v>177</v>
      </c>
      <c r="C116" s="233" t="s">
        <v>178</v>
      </c>
      <c r="D116" s="226">
        <f>КС!D117</f>
        <v>0</v>
      </c>
      <c r="E116" s="226">
        <f>'Свод 2024 БП'!E117</f>
        <v>0</v>
      </c>
      <c r="F116" s="226">
        <f>'Свод 2024 БП'!F117</f>
        <v>3637593</v>
      </c>
      <c r="G116" s="226"/>
      <c r="H116" s="226">
        <f>' СМП '!D117</f>
        <v>0</v>
      </c>
      <c r="I116" s="226">
        <f>'Гемодиализ (пр.05-24) '!D117</f>
        <v>0</v>
      </c>
      <c r="J116" s="226">
        <f>'Мед.реаб.(АПУ,ДС,КС) '!D117</f>
        <v>0</v>
      </c>
      <c r="K116" s="226">
        <f t="shared" si="7"/>
        <v>3637593</v>
      </c>
      <c r="L116" s="229">
        <v>0</v>
      </c>
      <c r="M116" s="229">
        <f t="shared" si="5"/>
        <v>3637593</v>
      </c>
    </row>
    <row r="117" spans="1:13" s="234" customFormat="1" x14ac:dyDescent="0.2">
      <c r="A117" s="231">
        <v>104</v>
      </c>
      <c r="B117" s="236" t="s">
        <v>179</v>
      </c>
      <c r="C117" s="233" t="s">
        <v>180</v>
      </c>
      <c r="D117" s="226">
        <f>КС!D118</f>
        <v>0</v>
      </c>
      <c r="E117" s="226">
        <f>'Свод 2024 БП'!E118</f>
        <v>26498501</v>
      </c>
      <c r="F117" s="226">
        <f>'Свод 2024 БП'!F118</f>
        <v>6248257</v>
      </c>
      <c r="G117" s="226"/>
      <c r="H117" s="226">
        <f>' СМП '!D118</f>
        <v>0</v>
      </c>
      <c r="I117" s="226">
        <f>'Гемодиализ (пр.05-24) '!D118</f>
        <v>870151647</v>
      </c>
      <c r="J117" s="226">
        <f>'Мед.реаб.(АПУ,ДС,КС) '!D118</f>
        <v>0</v>
      </c>
      <c r="K117" s="226">
        <f t="shared" si="7"/>
        <v>902898405</v>
      </c>
      <c r="L117" s="229">
        <v>0</v>
      </c>
      <c r="M117" s="229">
        <f t="shared" si="5"/>
        <v>902898405</v>
      </c>
    </row>
    <row r="118" spans="1:13" s="234" customFormat="1" x14ac:dyDescent="0.2">
      <c r="A118" s="231">
        <v>105</v>
      </c>
      <c r="B118" s="242" t="s">
        <v>181</v>
      </c>
      <c r="C118" s="239" t="s">
        <v>182</v>
      </c>
      <c r="D118" s="226">
        <f>КС!D119</f>
        <v>0</v>
      </c>
      <c r="E118" s="226">
        <f>'Свод 2024 БП'!E119</f>
        <v>0</v>
      </c>
      <c r="F118" s="226">
        <f>'Свод 2024 БП'!F119</f>
        <v>77611667</v>
      </c>
      <c r="G118" s="226"/>
      <c r="H118" s="226">
        <f>' СМП '!D119</f>
        <v>0</v>
      </c>
      <c r="I118" s="226">
        <f>'Гемодиализ (пр.05-24) '!D119</f>
        <v>0</v>
      </c>
      <c r="J118" s="226">
        <f>'Мед.реаб.(АПУ,ДС,КС) '!D119</f>
        <v>0</v>
      </c>
      <c r="K118" s="226">
        <f t="shared" si="7"/>
        <v>77611667</v>
      </c>
      <c r="L118" s="229">
        <v>0</v>
      </c>
      <c r="M118" s="229">
        <f t="shared" si="5"/>
        <v>77611667</v>
      </c>
    </row>
    <row r="119" spans="1:13" s="234" customFormat="1" x14ac:dyDescent="0.2">
      <c r="A119" s="231">
        <v>106</v>
      </c>
      <c r="B119" s="235" t="s">
        <v>183</v>
      </c>
      <c r="C119" s="233" t="s">
        <v>184</v>
      </c>
      <c r="D119" s="226">
        <f>КС!D120</f>
        <v>209192661</v>
      </c>
      <c r="E119" s="226">
        <f>'Свод 2024 БП'!E120</f>
        <v>42969961</v>
      </c>
      <c r="F119" s="226">
        <f>'Свод 2024 БП'!F120</f>
        <v>8386639</v>
      </c>
      <c r="G119" s="226"/>
      <c r="H119" s="226">
        <f>' СМП '!D120</f>
        <v>0</v>
      </c>
      <c r="I119" s="226">
        <f>'Гемодиализ (пр.05-24) '!D120</f>
        <v>0</v>
      </c>
      <c r="J119" s="226">
        <f>'Мед.реаб.(АПУ,ДС,КС) '!D120</f>
        <v>0</v>
      </c>
      <c r="K119" s="226">
        <f t="shared" si="7"/>
        <v>260549261</v>
      </c>
      <c r="L119" s="229">
        <v>0</v>
      </c>
      <c r="M119" s="229">
        <f t="shared" si="5"/>
        <v>260549261</v>
      </c>
    </row>
    <row r="120" spans="1:13" s="234" customFormat="1" ht="11.25" customHeight="1" x14ac:dyDescent="0.2">
      <c r="A120" s="231">
        <v>107</v>
      </c>
      <c r="B120" s="236" t="s">
        <v>185</v>
      </c>
      <c r="C120" s="233" t="s">
        <v>186</v>
      </c>
      <c r="D120" s="226">
        <f>КС!D121</f>
        <v>0</v>
      </c>
      <c r="E120" s="226">
        <f>'Свод 2024 БП'!E121</f>
        <v>0</v>
      </c>
      <c r="F120" s="226">
        <f>'Свод 2024 БП'!F121</f>
        <v>27769</v>
      </c>
      <c r="G120" s="226"/>
      <c r="H120" s="226">
        <f>' СМП '!D121</f>
        <v>0</v>
      </c>
      <c r="I120" s="226">
        <f>'Гемодиализ (пр.05-24) '!D121</f>
        <v>0</v>
      </c>
      <c r="J120" s="226">
        <f>'Мед.реаб.(АПУ,ДС,КС) '!D121</f>
        <v>0</v>
      </c>
      <c r="K120" s="226">
        <f t="shared" si="7"/>
        <v>27769</v>
      </c>
      <c r="L120" s="229">
        <v>0</v>
      </c>
      <c r="M120" s="229">
        <f t="shared" si="5"/>
        <v>27769</v>
      </c>
    </row>
    <row r="121" spans="1:13" s="234" customFormat="1" x14ac:dyDescent="0.2">
      <c r="A121" s="231">
        <v>108</v>
      </c>
      <c r="B121" s="232" t="s">
        <v>187</v>
      </c>
      <c r="C121" s="243" t="s">
        <v>188</v>
      </c>
      <c r="D121" s="226">
        <f>КС!D122</f>
        <v>0</v>
      </c>
      <c r="E121" s="226">
        <f>'Свод 2024 БП'!E122</f>
        <v>14669875</v>
      </c>
      <c r="F121" s="226">
        <f>'Свод 2024 БП'!F122</f>
        <v>0</v>
      </c>
      <c r="G121" s="226"/>
      <c r="H121" s="226">
        <f>' СМП '!D122</f>
        <v>0</v>
      </c>
      <c r="I121" s="226">
        <f>'Гемодиализ (пр.05-24) '!D122</f>
        <v>0</v>
      </c>
      <c r="J121" s="226">
        <f>'Мед.реаб.(АПУ,ДС,КС) '!D122</f>
        <v>0</v>
      </c>
      <c r="K121" s="226">
        <f t="shared" si="7"/>
        <v>14669875</v>
      </c>
      <c r="L121" s="229">
        <v>0</v>
      </c>
      <c r="M121" s="229">
        <f t="shared" si="5"/>
        <v>14669875</v>
      </c>
    </row>
    <row r="122" spans="1:13" s="234" customFormat="1" x14ac:dyDescent="0.2">
      <c r="A122" s="231">
        <v>109</v>
      </c>
      <c r="B122" s="236" t="s">
        <v>189</v>
      </c>
      <c r="C122" s="233" t="s">
        <v>271</v>
      </c>
      <c r="D122" s="226">
        <f>КС!D123</f>
        <v>15922333</v>
      </c>
      <c r="E122" s="226">
        <f>'Свод 2024 БП'!E123</f>
        <v>182968</v>
      </c>
      <c r="F122" s="226">
        <f>'Свод 2024 БП'!F123</f>
        <v>4993578</v>
      </c>
      <c r="G122" s="226"/>
      <c r="H122" s="226">
        <f>' СМП '!D123</f>
        <v>0</v>
      </c>
      <c r="I122" s="226">
        <f>'Гемодиализ (пр.05-24) '!D123</f>
        <v>0</v>
      </c>
      <c r="J122" s="226">
        <f>'Мед.реаб.(АПУ,ДС,КС) '!D123</f>
        <v>0</v>
      </c>
      <c r="K122" s="226">
        <f t="shared" si="7"/>
        <v>21098879</v>
      </c>
      <c r="L122" s="229">
        <v>0</v>
      </c>
      <c r="M122" s="229">
        <f t="shared" si="5"/>
        <v>21098879</v>
      </c>
    </row>
    <row r="123" spans="1:13" s="234" customFormat="1" ht="14.25" customHeight="1" x14ac:dyDescent="0.2">
      <c r="A123" s="231">
        <v>110</v>
      </c>
      <c r="B123" s="235" t="s">
        <v>190</v>
      </c>
      <c r="C123" s="233" t="s">
        <v>259</v>
      </c>
      <c r="D123" s="226">
        <f>КС!D124</f>
        <v>0</v>
      </c>
      <c r="E123" s="226">
        <f>'Свод 2024 БП'!E124</f>
        <v>127652</v>
      </c>
      <c r="F123" s="226">
        <f>'Свод 2024 БП'!F124</f>
        <v>4958093</v>
      </c>
      <c r="G123" s="226"/>
      <c r="H123" s="226">
        <f>' СМП '!D124</f>
        <v>0</v>
      </c>
      <c r="I123" s="226">
        <f>'Гемодиализ (пр.05-24) '!D124</f>
        <v>0</v>
      </c>
      <c r="J123" s="226">
        <f>'Мед.реаб.(АПУ,ДС,КС) '!D124</f>
        <v>0</v>
      </c>
      <c r="K123" s="226">
        <f t="shared" si="7"/>
        <v>5085745</v>
      </c>
      <c r="L123" s="229">
        <v>0</v>
      </c>
      <c r="M123" s="229">
        <f t="shared" si="5"/>
        <v>5085745</v>
      </c>
    </row>
    <row r="124" spans="1:13" s="234" customFormat="1" x14ac:dyDescent="0.2">
      <c r="A124" s="231">
        <v>111</v>
      </c>
      <c r="B124" s="232" t="s">
        <v>405</v>
      </c>
      <c r="C124" s="233" t="s">
        <v>381</v>
      </c>
      <c r="D124" s="226">
        <f>КС!D125</f>
        <v>0</v>
      </c>
      <c r="E124" s="226">
        <f>'Свод 2024 БП'!E125</f>
        <v>0</v>
      </c>
      <c r="F124" s="226">
        <f>'Свод 2024 БП'!F125</f>
        <v>0</v>
      </c>
      <c r="G124" s="226"/>
      <c r="H124" s="226">
        <f>' СМП '!D125</f>
        <v>0</v>
      </c>
      <c r="I124" s="226">
        <f>'Гемодиализ (пр.05-24) '!D125</f>
        <v>0</v>
      </c>
      <c r="J124" s="226">
        <f>'Мед.реаб.(АПУ,ДС,КС) '!D125</f>
        <v>0</v>
      </c>
      <c r="K124" s="226">
        <f t="shared" si="7"/>
        <v>0</v>
      </c>
      <c r="L124" s="229">
        <v>72635774.399999991</v>
      </c>
      <c r="M124" s="229">
        <f t="shared" si="5"/>
        <v>72635774.399999991</v>
      </c>
    </row>
    <row r="125" spans="1:13" s="234" customFormat="1" x14ac:dyDescent="0.2">
      <c r="A125" s="231">
        <v>112</v>
      </c>
      <c r="B125" s="235" t="s">
        <v>191</v>
      </c>
      <c r="C125" s="233" t="s">
        <v>192</v>
      </c>
      <c r="D125" s="226">
        <f>КС!D126</f>
        <v>0</v>
      </c>
      <c r="E125" s="226">
        <f>'Свод 2024 БП'!E126</f>
        <v>0</v>
      </c>
      <c r="F125" s="226">
        <f>'Свод 2024 БП'!F126</f>
        <v>0</v>
      </c>
      <c r="G125" s="226"/>
      <c r="H125" s="226">
        <f>' СМП '!D126</f>
        <v>0</v>
      </c>
      <c r="I125" s="226">
        <f>'Гемодиализ (пр.05-24) '!D126</f>
        <v>0</v>
      </c>
      <c r="J125" s="226">
        <f>'Мед.реаб.(АПУ,ДС,КС) '!D126</f>
        <v>0</v>
      </c>
      <c r="K125" s="226">
        <f t="shared" si="7"/>
        <v>0</v>
      </c>
      <c r="L125" s="229">
        <v>42896783.159999996</v>
      </c>
      <c r="M125" s="229">
        <f t="shared" si="5"/>
        <v>42896783.159999996</v>
      </c>
    </row>
    <row r="126" spans="1:13" s="234" customFormat="1" ht="13.5" customHeight="1" x14ac:dyDescent="0.2">
      <c r="A126" s="231">
        <v>113</v>
      </c>
      <c r="B126" s="235" t="s">
        <v>193</v>
      </c>
      <c r="C126" s="233" t="s">
        <v>390</v>
      </c>
      <c r="D126" s="226">
        <f>КС!D127</f>
        <v>0</v>
      </c>
      <c r="E126" s="226">
        <f>'Свод 2024 БП'!E127</f>
        <v>37396158</v>
      </c>
      <c r="F126" s="226">
        <f>'Свод 2024 БП'!F127</f>
        <v>0</v>
      </c>
      <c r="G126" s="226"/>
      <c r="H126" s="226">
        <f>' СМП '!D127</f>
        <v>0</v>
      </c>
      <c r="I126" s="226">
        <f>'Гемодиализ (пр.05-24) '!D127</f>
        <v>0</v>
      </c>
      <c r="J126" s="226">
        <f>'Мед.реаб.(АПУ,ДС,КС) '!D127</f>
        <v>0</v>
      </c>
      <c r="K126" s="226">
        <f t="shared" si="7"/>
        <v>37396158</v>
      </c>
      <c r="L126" s="229">
        <v>0</v>
      </c>
      <c r="M126" s="229">
        <f t="shared" si="5"/>
        <v>37396158</v>
      </c>
    </row>
    <row r="127" spans="1:13" s="234" customFormat="1" x14ac:dyDescent="0.2">
      <c r="A127" s="231">
        <v>114</v>
      </c>
      <c r="B127" s="236" t="s">
        <v>194</v>
      </c>
      <c r="C127" s="233" t="s">
        <v>195</v>
      </c>
      <c r="D127" s="226">
        <f>КС!D128</f>
        <v>0</v>
      </c>
      <c r="E127" s="226">
        <f>'Свод 2024 БП'!E128</f>
        <v>0</v>
      </c>
      <c r="F127" s="226">
        <f>'Свод 2024 БП'!F128</f>
        <v>1777777</v>
      </c>
      <c r="G127" s="226"/>
      <c r="H127" s="226">
        <f>' СМП '!D128</f>
        <v>0</v>
      </c>
      <c r="I127" s="226">
        <f>'Гемодиализ (пр.05-24) '!D128</f>
        <v>238010728</v>
      </c>
      <c r="J127" s="226">
        <f>'Мед.реаб.(АПУ,ДС,КС) '!D128</f>
        <v>0</v>
      </c>
      <c r="K127" s="226">
        <f t="shared" si="7"/>
        <v>239788505</v>
      </c>
      <c r="L127" s="229">
        <v>0</v>
      </c>
      <c r="M127" s="229">
        <f t="shared" si="5"/>
        <v>239788505</v>
      </c>
    </row>
    <row r="128" spans="1:13" s="234" customFormat="1" ht="21" x14ac:dyDescent="0.2">
      <c r="A128" s="231">
        <v>115</v>
      </c>
      <c r="B128" s="236" t="s">
        <v>196</v>
      </c>
      <c r="C128" s="244" t="s">
        <v>348</v>
      </c>
      <c r="D128" s="226">
        <f>КС!D129</f>
        <v>0</v>
      </c>
      <c r="E128" s="226">
        <f>'Свод 2024 БП'!E129</f>
        <v>183819</v>
      </c>
      <c r="F128" s="226">
        <f>'Свод 2024 БП'!F129</f>
        <v>0</v>
      </c>
      <c r="G128" s="226"/>
      <c r="H128" s="226">
        <f>' СМП '!D129</f>
        <v>0</v>
      </c>
      <c r="I128" s="226">
        <f>'Гемодиализ (пр.05-24) '!D129</f>
        <v>0</v>
      </c>
      <c r="J128" s="226">
        <f>'Мед.реаб.(АПУ,ДС,КС) '!D129</f>
        <v>0</v>
      </c>
      <c r="K128" s="226">
        <f t="shared" si="7"/>
        <v>183819</v>
      </c>
      <c r="L128" s="229">
        <v>0</v>
      </c>
      <c r="M128" s="229">
        <f t="shared" si="5"/>
        <v>183819</v>
      </c>
    </row>
    <row r="129" spans="1:13" s="234" customFormat="1" x14ac:dyDescent="0.2">
      <c r="A129" s="231">
        <v>116</v>
      </c>
      <c r="B129" s="236" t="s">
        <v>197</v>
      </c>
      <c r="C129" s="233" t="s">
        <v>234</v>
      </c>
      <c r="D129" s="226">
        <f>КС!D130</f>
        <v>2189641760</v>
      </c>
      <c r="E129" s="226">
        <f>'Свод 2024 БП'!E130</f>
        <v>49302731</v>
      </c>
      <c r="F129" s="226">
        <f>'Свод 2024 БП'!F130</f>
        <v>249291261</v>
      </c>
      <c r="G129" s="226"/>
      <c r="H129" s="226">
        <f>' СМП '!D130</f>
        <v>0</v>
      </c>
      <c r="I129" s="226">
        <f>'Гемодиализ (пр.05-24) '!D130</f>
        <v>24997281</v>
      </c>
      <c r="J129" s="226">
        <f>'Мед.реаб.(АПУ,ДС,КС) '!D130</f>
        <v>96401414</v>
      </c>
      <c r="K129" s="226">
        <f t="shared" si="7"/>
        <v>2609634447</v>
      </c>
      <c r="L129" s="229">
        <v>0</v>
      </c>
      <c r="M129" s="229">
        <f t="shared" si="5"/>
        <v>2609634447</v>
      </c>
    </row>
    <row r="130" spans="1:13" s="234" customFormat="1" ht="10.5" customHeight="1" x14ac:dyDescent="0.2">
      <c r="A130" s="231">
        <v>117</v>
      </c>
      <c r="B130" s="236" t="s">
        <v>198</v>
      </c>
      <c r="C130" s="233" t="s">
        <v>199</v>
      </c>
      <c r="D130" s="226">
        <f>КС!D131</f>
        <v>3221634283</v>
      </c>
      <c r="E130" s="226">
        <f>'Свод 2024 БП'!E131</f>
        <v>3483026578</v>
      </c>
      <c r="F130" s="226">
        <f>'Свод 2024 БП'!F131</f>
        <v>485453660</v>
      </c>
      <c r="G130" s="226"/>
      <c r="H130" s="226">
        <f>' СМП '!D131</f>
        <v>0</v>
      </c>
      <c r="I130" s="226">
        <f>'Гемодиализ (пр.05-24) '!D131</f>
        <v>0</v>
      </c>
      <c r="J130" s="226">
        <f>'Мед.реаб.(АПУ,ДС,КС) '!D131</f>
        <v>15899826</v>
      </c>
      <c r="K130" s="226">
        <f t="shared" si="7"/>
        <v>7206014347</v>
      </c>
      <c r="L130" s="229">
        <v>41790643.340000004</v>
      </c>
      <c r="M130" s="229">
        <f t="shared" ref="M130:M147" si="8">K130+L130</f>
        <v>7247804990.3400002</v>
      </c>
    </row>
    <row r="131" spans="1:13" s="234" customFormat="1" x14ac:dyDescent="0.2">
      <c r="A131" s="231">
        <v>118</v>
      </c>
      <c r="B131" s="236" t="s">
        <v>200</v>
      </c>
      <c r="C131" s="233" t="s">
        <v>42</v>
      </c>
      <c r="D131" s="226">
        <f>КС!D132</f>
        <v>1384131153</v>
      </c>
      <c r="E131" s="226">
        <f>'Свод 2024 БП'!E132</f>
        <v>5056310</v>
      </c>
      <c r="F131" s="226">
        <f>'Свод 2024 БП'!F132</f>
        <v>62537803</v>
      </c>
      <c r="G131" s="226"/>
      <c r="H131" s="226">
        <f>' СМП '!D132</f>
        <v>0</v>
      </c>
      <c r="I131" s="226">
        <f>'Гемодиализ (пр.05-24) '!D132</f>
        <v>2890695</v>
      </c>
      <c r="J131" s="226">
        <f>'Мед.реаб.(АПУ,ДС,КС) '!D132</f>
        <v>34663230</v>
      </c>
      <c r="K131" s="226">
        <f t="shared" si="7"/>
        <v>1489279191</v>
      </c>
      <c r="L131" s="229">
        <v>0</v>
      </c>
      <c r="M131" s="229">
        <f t="shared" si="8"/>
        <v>1489279191</v>
      </c>
    </row>
    <row r="132" spans="1:13" s="234" customFormat="1" x14ac:dyDescent="0.2">
      <c r="A132" s="231">
        <v>119</v>
      </c>
      <c r="B132" s="232" t="s">
        <v>201</v>
      </c>
      <c r="C132" s="233" t="s">
        <v>48</v>
      </c>
      <c r="D132" s="226">
        <f>КС!D133</f>
        <v>1132944999</v>
      </c>
      <c r="E132" s="226">
        <f>'Свод 2024 БП'!E133</f>
        <v>80913908</v>
      </c>
      <c r="F132" s="226">
        <f>'Свод 2024 БП'!F133</f>
        <v>109401564</v>
      </c>
      <c r="G132" s="226"/>
      <c r="H132" s="226">
        <f>' СМП '!D133</f>
        <v>0</v>
      </c>
      <c r="I132" s="226">
        <f>'Гемодиализ (пр.05-24) '!D133</f>
        <v>17604021</v>
      </c>
      <c r="J132" s="226">
        <f>'Мед.реаб.(АПУ,ДС,КС) '!D133</f>
        <v>74944674</v>
      </c>
      <c r="K132" s="226">
        <f t="shared" ref="K132:K146" si="9">D132+E132+F132+H132+I132+J132</f>
        <v>1415809166</v>
      </c>
      <c r="L132" s="229">
        <v>407576.3</v>
      </c>
      <c r="M132" s="229">
        <f t="shared" si="8"/>
        <v>1416216742.3</v>
      </c>
    </row>
    <row r="133" spans="1:13" s="234" customFormat="1" x14ac:dyDescent="0.2">
      <c r="A133" s="231">
        <v>120</v>
      </c>
      <c r="B133" s="232" t="s">
        <v>202</v>
      </c>
      <c r="C133" s="233" t="s">
        <v>236</v>
      </c>
      <c r="D133" s="226">
        <f>КС!D134</f>
        <v>323128231</v>
      </c>
      <c r="E133" s="226">
        <f>'Свод 2024 БП'!E134</f>
        <v>42991452</v>
      </c>
      <c r="F133" s="226">
        <f>'Свод 2024 БП'!F134</f>
        <v>86188991</v>
      </c>
      <c r="G133" s="226"/>
      <c r="H133" s="226">
        <f>' СМП '!D134</f>
        <v>0</v>
      </c>
      <c r="I133" s="226">
        <f>'Гемодиализ (пр.05-24) '!D134</f>
        <v>0</v>
      </c>
      <c r="J133" s="226">
        <f>'Мед.реаб.(АПУ,ДС,КС) '!D134</f>
        <v>0</v>
      </c>
      <c r="K133" s="226">
        <f t="shared" si="9"/>
        <v>452308674</v>
      </c>
      <c r="L133" s="229">
        <v>84474748.639999986</v>
      </c>
      <c r="M133" s="229">
        <f t="shared" si="8"/>
        <v>536783422.63999999</v>
      </c>
    </row>
    <row r="134" spans="1:13" s="234" customFormat="1" x14ac:dyDescent="0.2">
      <c r="A134" s="231">
        <v>121</v>
      </c>
      <c r="B134" s="232" t="s">
        <v>203</v>
      </c>
      <c r="C134" s="233" t="s">
        <v>50</v>
      </c>
      <c r="D134" s="226">
        <f>КС!D135</f>
        <v>1037181087</v>
      </c>
      <c r="E134" s="226">
        <f>'Свод 2024 БП'!E135</f>
        <v>28157781</v>
      </c>
      <c r="F134" s="226">
        <f>'Свод 2024 БП'!F135</f>
        <v>92495325</v>
      </c>
      <c r="G134" s="226"/>
      <c r="H134" s="226">
        <f>' СМП '!D135</f>
        <v>0</v>
      </c>
      <c r="I134" s="226">
        <f>'Гемодиализ (пр.05-24) '!D135</f>
        <v>0</v>
      </c>
      <c r="J134" s="226">
        <f>'Мед.реаб.(АПУ,ДС,КС) '!D135</f>
        <v>0</v>
      </c>
      <c r="K134" s="226">
        <f t="shared" si="9"/>
        <v>1157834193</v>
      </c>
      <c r="L134" s="229">
        <v>0</v>
      </c>
      <c r="M134" s="229">
        <f t="shared" si="8"/>
        <v>1157834193</v>
      </c>
    </row>
    <row r="135" spans="1:13" s="234" customFormat="1" x14ac:dyDescent="0.2">
      <c r="A135" s="231">
        <v>122</v>
      </c>
      <c r="B135" s="236" t="s">
        <v>204</v>
      </c>
      <c r="C135" s="233" t="s">
        <v>49</v>
      </c>
      <c r="D135" s="226">
        <f>КС!D136</f>
        <v>0</v>
      </c>
      <c r="E135" s="226">
        <f>'Свод 2024 БП'!E136</f>
        <v>96261989</v>
      </c>
      <c r="F135" s="226">
        <f>'Свод 2024 БП'!F136</f>
        <v>119175180</v>
      </c>
      <c r="G135" s="226"/>
      <c r="H135" s="226">
        <f>' СМП '!D136</f>
        <v>0</v>
      </c>
      <c r="I135" s="226">
        <f>'Гемодиализ (пр.05-24) '!D136</f>
        <v>0</v>
      </c>
      <c r="J135" s="226">
        <f>'Мед.реаб.(АПУ,ДС,КС) '!D136</f>
        <v>0</v>
      </c>
      <c r="K135" s="226">
        <f t="shared" si="9"/>
        <v>215437169</v>
      </c>
      <c r="L135" s="229">
        <v>0</v>
      </c>
      <c r="M135" s="229">
        <f t="shared" si="8"/>
        <v>215437169</v>
      </c>
    </row>
    <row r="136" spans="1:13" s="234" customFormat="1" x14ac:dyDescent="0.2">
      <c r="A136" s="231">
        <v>123</v>
      </c>
      <c r="B136" s="236" t="s">
        <v>205</v>
      </c>
      <c r="C136" s="233" t="s">
        <v>206</v>
      </c>
      <c r="D136" s="226">
        <f>КС!D137</f>
        <v>0</v>
      </c>
      <c r="E136" s="226">
        <f>'Свод 2024 БП'!E137</f>
        <v>0</v>
      </c>
      <c r="F136" s="226">
        <f>'Свод 2024 БП'!F137</f>
        <v>11779529</v>
      </c>
      <c r="G136" s="226"/>
      <c r="H136" s="226">
        <f>' СМП '!D137</f>
        <v>0</v>
      </c>
      <c r="I136" s="226">
        <f>'Гемодиализ (пр.05-24) '!D137</f>
        <v>0</v>
      </c>
      <c r="J136" s="226">
        <f>'Мед.реаб.(АПУ,ДС,КС) '!D137</f>
        <v>162405805</v>
      </c>
      <c r="K136" s="226">
        <f t="shared" si="9"/>
        <v>174185334</v>
      </c>
      <c r="L136" s="229">
        <v>0</v>
      </c>
      <c r="M136" s="229">
        <f t="shared" si="8"/>
        <v>174185334</v>
      </c>
    </row>
    <row r="137" spans="1:13" s="234" customFormat="1" x14ac:dyDescent="0.2">
      <c r="A137" s="231">
        <v>124</v>
      </c>
      <c r="B137" s="236" t="s">
        <v>207</v>
      </c>
      <c r="C137" s="233" t="s">
        <v>43</v>
      </c>
      <c r="D137" s="226">
        <f>КС!D138</f>
        <v>305811233</v>
      </c>
      <c r="E137" s="226">
        <f>'Свод 2024 БП'!E138</f>
        <v>7017356</v>
      </c>
      <c r="F137" s="226">
        <f>'Свод 2024 БП'!F138</f>
        <v>33929716</v>
      </c>
      <c r="G137" s="226"/>
      <c r="H137" s="226">
        <f>' СМП '!D138</f>
        <v>0</v>
      </c>
      <c r="I137" s="226">
        <f>'Гемодиализ (пр.05-24) '!D138</f>
        <v>0</v>
      </c>
      <c r="J137" s="226">
        <f>'Мед.реаб.(АПУ,ДС,КС) '!D138</f>
        <v>220766222</v>
      </c>
      <c r="K137" s="226">
        <f t="shared" si="9"/>
        <v>567524527</v>
      </c>
      <c r="L137" s="229">
        <v>68395550.200000003</v>
      </c>
      <c r="M137" s="229">
        <f t="shared" si="8"/>
        <v>635920077.20000005</v>
      </c>
    </row>
    <row r="138" spans="1:13" s="234" customFormat="1" x14ac:dyDescent="0.2">
      <c r="A138" s="231">
        <v>125</v>
      </c>
      <c r="B138" s="232" t="s">
        <v>208</v>
      </c>
      <c r="C138" s="233" t="s">
        <v>235</v>
      </c>
      <c r="D138" s="226">
        <f>КС!D139</f>
        <v>1224619847</v>
      </c>
      <c r="E138" s="226">
        <f>'Свод 2024 БП'!E139</f>
        <v>43032250</v>
      </c>
      <c r="F138" s="226">
        <f>'Свод 2024 БП'!F139</f>
        <v>411282268</v>
      </c>
      <c r="G138" s="226"/>
      <c r="H138" s="226">
        <f>' СМП '!D139</f>
        <v>0</v>
      </c>
      <c r="I138" s="226">
        <f>'Гемодиализ (пр.05-24) '!D139</f>
        <v>756540</v>
      </c>
      <c r="J138" s="226">
        <f>'Мед.реаб.(АПУ,ДС,КС) '!D139</f>
        <v>92972711</v>
      </c>
      <c r="K138" s="226">
        <f t="shared" si="9"/>
        <v>1772663616</v>
      </c>
      <c r="L138" s="229">
        <v>1340976</v>
      </c>
      <c r="M138" s="229">
        <f t="shared" si="8"/>
        <v>1774004592</v>
      </c>
    </row>
    <row r="139" spans="1:13" s="234" customFormat="1" x14ac:dyDescent="0.2">
      <c r="A139" s="231">
        <v>126</v>
      </c>
      <c r="B139" s="235" t="s">
        <v>209</v>
      </c>
      <c r="C139" s="233" t="s">
        <v>210</v>
      </c>
      <c r="D139" s="226">
        <f>КС!D140</f>
        <v>1020537493</v>
      </c>
      <c r="E139" s="226">
        <f>'Свод 2024 БП'!E140</f>
        <v>56602638</v>
      </c>
      <c r="F139" s="226">
        <f>'Свод 2024 БП'!F140</f>
        <v>534701508</v>
      </c>
      <c r="G139" s="226"/>
      <c r="H139" s="226">
        <f>' СМП '!D140</f>
        <v>0</v>
      </c>
      <c r="I139" s="226">
        <f>'Гемодиализ (пр.05-24) '!D140</f>
        <v>1323945</v>
      </c>
      <c r="J139" s="226">
        <f>'Мед.реаб.(АПУ,ДС,КС) '!D140</f>
        <v>66132687</v>
      </c>
      <c r="K139" s="226">
        <f t="shared" si="9"/>
        <v>1679298271</v>
      </c>
      <c r="L139" s="229">
        <v>13275834.329999998</v>
      </c>
      <c r="M139" s="229">
        <f t="shared" si="8"/>
        <v>1692574105.3299999</v>
      </c>
    </row>
    <row r="140" spans="1:13" s="234" customFormat="1" x14ac:dyDescent="0.2">
      <c r="A140" s="231">
        <v>127</v>
      </c>
      <c r="B140" s="236" t="s">
        <v>211</v>
      </c>
      <c r="C140" s="233" t="s">
        <v>212</v>
      </c>
      <c r="D140" s="226">
        <f>КС!D141</f>
        <v>849102354</v>
      </c>
      <c r="E140" s="226">
        <f>'Свод 2024 БП'!E141</f>
        <v>141114392</v>
      </c>
      <c r="F140" s="226">
        <f>'Свод 2024 БП'!F141</f>
        <v>52387204</v>
      </c>
      <c r="G140" s="226"/>
      <c r="H140" s="226">
        <f>' СМП '!D141</f>
        <v>0</v>
      </c>
      <c r="I140" s="226">
        <f>'Гемодиализ (пр.05-24) '!D141</f>
        <v>1323945</v>
      </c>
      <c r="J140" s="226">
        <f>'Мед.реаб.(АПУ,ДС,КС) '!D141</f>
        <v>0</v>
      </c>
      <c r="K140" s="226">
        <f t="shared" si="9"/>
        <v>1043927895</v>
      </c>
      <c r="L140" s="229">
        <v>0</v>
      </c>
      <c r="M140" s="229">
        <f t="shared" si="8"/>
        <v>1043927895</v>
      </c>
    </row>
    <row r="141" spans="1:13" s="234" customFormat="1" x14ac:dyDescent="0.2">
      <c r="A141" s="231">
        <v>128</v>
      </c>
      <c r="B141" s="232" t="s">
        <v>213</v>
      </c>
      <c r="C141" s="233" t="s">
        <v>214</v>
      </c>
      <c r="D141" s="226">
        <f>КС!D142</f>
        <v>0</v>
      </c>
      <c r="E141" s="226">
        <f>'Свод 2024 БП'!E142</f>
        <v>0</v>
      </c>
      <c r="F141" s="226">
        <f>'Свод 2024 БП'!F142</f>
        <v>62811065</v>
      </c>
      <c r="G141" s="226"/>
      <c r="H141" s="226">
        <f>' СМП '!D142</f>
        <v>0</v>
      </c>
      <c r="I141" s="226">
        <f>'Гемодиализ (пр.05-24) '!D142</f>
        <v>0</v>
      </c>
      <c r="J141" s="226">
        <f>'Мед.реаб.(АПУ,ДС,КС) '!D142</f>
        <v>0</v>
      </c>
      <c r="K141" s="226">
        <f t="shared" si="9"/>
        <v>62811065</v>
      </c>
      <c r="L141" s="229">
        <v>0</v>
      </c>
      <c r="M141" s="229">
        <f t="shared" si="8"/>
        <v>62811065</v>
      </c>
    </row>
    <row r="142" spans="1:13" s="234" customFormat="1" x14ac:dyDescent="0.2">
      <c r="A142" s="231">
        <v>129</v>
      </c>
      <c r="B142" s="236" t="s">
        <v>215</v>
      </c>
      <c r="C142" s="233" t="s">
        <v>216</v>
      </c>
      <c r="D142" s="226">
        <f>КС!D143</f>
        <v>0</v>
      </c>
      <c r="E142" s="226">
        <f>'Свод 2024 БП'!E143</f>
        <v>99803320</v>
      </c>
      <c r="F142" s="226">
        <f>'Свод 2024 БП'!F143</f>
        <v>434076953</v>
      </c>
      <c r="G142" s="226"/>
      <c r="H142" s="226">
        <f>' СМП '!D143</f>
        <v>0</v>
      </c>
      <c r="I142" s="226">
        <f>'Гемодиализ (пр.05-24) '!D143</f>
        <v>0</v>
      </c>
      <c r="J142" s="226">
        <f>'Мед.реаб.(АПУ,ДС,КС) '!D143</f>
        <v>0</v>
      </c>
      <c r="K142" s="226">
        <f t="shared" si="9"/>
        <v>533880273</v>
      </c>
      <c r="L142" s="229">
        <v>75396000</v>
      </c>
      <c r="M142" s="229">
        <f t="shared" si="8"/>
        <v>609276273</v>
      </c>
    </row>
    <row r="143" spans="1:13" s="234" customFormat="1" x14ac:dyDescent="0.2">
      <c r="A143" s="231">
        <v>130</v>
      </c>
      <c r="B143" s="245" t="s">
        <v>260</v>
      </c>
      <c r="C143" s="246" t="s">
        <v>261</v>
      </c>
      <c r="D143" s="226">
        <f>КС!D144</f>
        <v>0</v>
      </c>
      <c r="E143" s="226">
        <f>'Свод 2024 БП'!E144</f>
        <v>0</v>
      </c>
      <c r="F143" s="226">
        <f>'Свод 2024 БП'!F144</f>
        <v>0</v>
      </c>
      <c r="G143" s="226"/>
      <c r="H143" s="226">
        <f>' СМП '!D144</f>
        <v>0</v>
      </c>
      <c r="I143" s="226">
        <f>'Гемодиализ (пр.05-24) '!D144</f>
        <v>0</v>
      </c>
      <c r="J143" s="226">
        <f>'Мед.реаб.(АПУ,ДС,КС) '!D144</f>
        <v>0</v>
      </c>
      <c r="K143" s="226">
        <f t="shared" si="9"/>
        <v>0</v>
      </c>
      <c r="L143" s="229">
        <v>502837742.63</v>
      </c>
      <c r="M143" s="229">
        <f t="shared" si="8"/>
        <v>502837742.63</v>
      </c>
    </row>
    <row r="144" spans="1:13" s="234" customFormat="1" x14ac:dyDescent="0.2">
      <c r="A144" s="231">
        <v>131</v>
      </c>
      <c r="B144" s="247" t="s">
        <v>262</v>
      </c>
      <c r="C144" s="248" t="s">
        <v>263</v>
      </c>
      <c r="D144" s="226">
        <f>КС!D145</f>
        <v>0</v>
      </c>
      <c r="E144" s="226">
        <f>'Свод 2024 БП'!E145</f>
        <v>0</v>
      </c>
      <c r="F144" s="226">
        <f>'Свод 2024 БП'!F145</f>
        <v>0</v>
      </c>
      <c r="G144" s="226"/>
      <c r="H144" s="226">
        <f>' СМП '!D145</f>
        <v>0</v>
      </c>
      <c r="I144" s="226">
        <f>'Гемодиализ (пр.05-24) '!D145</f>
        <v>0</v>
      </c>
      <c r="J144" s="226">
        <f>'Мед.реаб.(АПУ,ДС,КС) '!D145</f>
        <v>0</v>
      </c>
      <c r="K144" s="226">
        <f t="shared" si="9"/>
        <v>0</v>
      </c>
      <c r="L144" s="229">
        <v>325656535.59000003</v>
      </c>
      <c r="M144" s="229">
        <f t="shared" si="8"/>
        <v>325656535.59000003</v>
      </c>
    </row>
    <row r="145" spans="1:13" s="234" customFormat="1" x14ac:dyDescent="0.2">
      <c r="A145" s="231">
        <v>132</v>
      </c>
      <c r="B145" s="249" t="s">
        <v>264</v>
      </c>
      <c r="C145" s="250" t="s">
        <v>265</v>
      </c>
      <c r="D145" s="226">
        <f>КС!D146</f>
        <v>0</v>
      </c>
      <c r="E145" s="226">
        <f>'Свод 2024 БП'!E146</f>
        <v>0</v>
      </c>
      <c r="F145" s="226">
        <f>'Свод 2024 БП'!F146</f>
        <v>0</v>
      </c>
      <c r="G145" s="226"/>
      <c r="H145" s="226">
        <f>' СМП '!D146</f>
        <v>0</v>
      </c>
      <c r="I145" s="226">
        <f>'Гемодиализ (пр.05-24) '!D146</f>
        <v>0</v>
      </c>
      <c r="J145" s="226">
        <f>'Мед.реаб.(АПУ,ДС,КС) '!D146</f>
        <v>0</v>
      </c>
      <c r="K145" s="226">
        <f t="shared" si="9"/>
        <v>0</v>
      </c>
      <c r="L145" s="229">
        <v>2023560688.3800001</v>
      </c>
      <c r="M145" s="229">
        <f t="shared" si="8"/>
        <v>2023560688.3800001</v>
      </c>
    </row>
    <row r="146" spans="1:13" s="234" customFormat="1" x14ac:dyDescent="0.2">
      <c r="A146" s="231">
        <v>133</v>
      </c>
      <c r="B146" s="231" t="s">
        <v>269</v>
      </c>
      <c r="C146" s="251" t="s">
        <v>270</v>
      </c>
      <c r="D146" s="226">
        <f>КС!D147</f>
        <v>0</v>
      </c>
      <c r="E146" s="226">
        <f>'Свод 2024 БП'!E147</f>
        <v>0</v>
      </c>
      <c r="F146" s="226">
        <f>'Свод 2024 БП'!F147</f>
        <v>0</v>
      </c>
      <c r="G146" s="226"/>
      <c r="H146" s="226">
        <f>' СМП '!D147</f>
        <v>0</v>
      </c>
      <c r="I146" s="226">
        <f>'Гемодиализ (пр.05-24) '!D147</f>
        <v>0</v>
      </c>
      <c r="J146" s="226">
        <f>'Мед.реаб.(АПУ,ДС,КС) '!D147</f>
        <v>31152939</v>
      </c>
      <c r="K146" s="226">
        <f t="shared" si="9"/>
        <v>31152939</v>
      </c>
      <c r="L146" s="229">
        <v>0</v>
      </c>
      <c r="M146" s="229">
        <f t="shared" si="8"/>
        <v>31152939</v>
      </c>
    </row>
    <row r="147" spans="1:13" s="234" customFormat="1" x14ac:dyDescent="0.2">
      <c r="A147" s="231">
        <v>134</v>
      </c>
      <c r="B147" s="252" t="s">
        <v>358</v>
      </c>
      <c r="C147" s="251" t="s">
        <v>357</v>
      </c>
      <c r="D147" s="253">
        <f>КС!D148</f>
        <v>0</v>
      </c>
      <c r="E147" s="253">
        <f>'Свод 2024 БП'!E148</f>
        <v>0</v>
      </c>
      <c r="F147" s="253">
        <f>'Свод 2024 БП'!F148</f>
        <v>0</v>
      </c>
      <c r="G147" s="253"/>
      <c r="H147" s="253">
        <f>' СМП '!D148</f>
        <v>0</v>
      </c>
      <c r="I147" s="253">
        <f>'Гемодиализ (пр.05-24) '!D148</f>
        <v>0</v>
      </c>
      <c r="J147" s="226">
        <f>'Мед.реаб.(АПУ,ДС,КС) '!D148</f>
        <v>0</v>
      </c>
      <c r="K147" s="253">
        <f t="shared" ref="K147" si="10">D147+E147+F147+H147+I147+J147</f>
        <v>0</v>
      </c>
      <c r="L147" s="254">
        <v>65359838</v>
      </c>
      <c r="M147" s="254">
        <f t="shared" si="8"/>
        <v>65359838</v>
      </c>
    </row>
    <row r="148" spans="1:13" x14ac:dyDescent="0.2">
      <c r="A148" s="231">
        <v>135</v>
      </c>
      <c r="B148" s="252" t="s">
        <v>385</v>
      </c>
      <c r="C148" s="251" t="s">
        <v>379</v>
      </c>
      <c r="D148" s="253">
        <f>КС!D149</f>
        <v>0</v>
      </c>
      <c r="E148" s="253">
        <f>'Свод 2024 БП'!E149</f>
        <v>26042658</v>
      </c>
      <c r="F148" s="253">
        <f>'Свод 2024 БП'!F149</f>
        <v>0</v>
      </c>
      <c r="G148" s="253"/>
      <c r="H148" s="253">
        <f>' СМП '!D149</f>
        <v>0</v>
      </c>
      <c r="I148" s="253">
        <f>'Гемодиализ (пр.05-24) '!D149</f>
        <v>0</v>
      </c>
      <c r="J148" s="226">
        <f>'Мед.реаб.(АПУ,ДС,КС) '!D149</f>
        <v>0</v>
      </c>
      <c r="K148" s="253">
        <f t="shared" ref="K148" si="11">D148+E148+F148+H148+I148+J148</f>
        <v>26042658</v>
      </c>
      <c r="L148" s="254">
        <v>0</v>
      </c>
      <c r="M148" s="254">
        <f t="shared" ref="M148" si="12">K148+L148</f>
        <v>26042658</v>
      </c>
    </row>
    <row r="149" spans="1:13" x14ac:dyDescent="0.2">
      <c r="A149" s="255">
        <v>136</v>
      </c>
      <c r="B149" s="252" t="s">
        <v>400</v>
      </c>
      <c r="C149" s="251" t="s">
        <v>399</v>
      </c>
      <c r="D149" s="253">
        <f>КС!D150</f>
        <v>0</v>
      </c>
      <c r="E149" s="253">
        <f>'Свод 2024 БП'!E150</f>
        <v>184103</v>
      </c>
      <c r="F149" s="253">
        <f>'Свод 2024 БП'!F150</f>
        <v>0</v>
      </c>
      <c r="G149" s="253"/>
      <c r="H149" s="253">
        <f>' СМП '!D150</f>
        <v>0</v>
      </c>
      <c r="I149" s="253">
        <f>'Гемодиализ (пр.05-24) '!D150</f>
        <v>0</v>
      </c>
      <c r="J149" s="226">
        <f>'Мед.реаб.(АПУ,ДС,КС) '!D150</f>
        <v>0</v>
      </c>
      <c r="K149" s="253">
        <f t="shared" ref="K149" si="13">D149+E149+F149+H149+I149+J149</f>
        <v>184103</v>
      </c>
      <c r="L149" s="254">
        <v>0</v>
      </c>
      <c r="M149" s="254">
        <f t="shared" ref="M149" si="14">K149+L149</f>
        <v>184103</v>
      </c>
    </row>
  </sheetData>
  <mergeCells count="18">
    <mergeCell ref="A89:A92"/>
    <mergeCell ref="B89:B92"/>
    <mergeCell ref="F4:G6"/>
    <mergeCell ref="A7:C7"/>
    <mergeCell ref="A10:C10"/>
    <mergeCell ref="A1:M1"/>
    <mergeCell ref="A3:A6"/>
    <mergeCell ref="B3:B6"/>
    <mergeCell ref="C3:C6"/>
    <mergeCell ref="D3:K3"/>
    <mergeCell ref="D4:D6"/>
    <mergeCell ref="E4:E6"/>
    <mergeCell ref="H4:H6"/>
    <mergeCell ref="I4:I6"/>
    <mergeCell ref="M3:M6"/>
    <mergeCell ref="J4:J6"/>
    <mergeCell ref="K4:K6"/>
    <mergeCell ref="L3:L6"/>
  </mergeCells>
  <pageMargins left="0" right="0" top="0" bottom="0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S156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21" sqref="D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85546875" style="8" customWidth="1"/>
    <col min="13" max="16384" width="9.140625" style="8"/>
  </cols>
  <sheetData>
    <row r="2" spans="1:14" ht="32.25" customHeight="1" x14ac:dyDescent="0.2">
      <c r="A2" s="306" t="s">
        <v>386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4" x14ac:dyDescent="0.2">
      <c r="C3" s="9"/>
      <c r="K3" s="8" t="s">
        <v>289</v>
      </c>
    </row>
    <row r="4" spans="1:14" s="2" customFormat="1" ht="15.75" customHeight="1" x14ac:dyDescent="0.2">
      <c r="A4" s="296" t="s">
        <v>46</v>
      </c>
      <c r="B4" s="296" t="s">
        <v>58</v>
      </c>
      <c r="C4" s="297" t="s">
        <v>47</v>
      </c>
      <c r="D4" s="360" t="s">
        <v>238</v>
      </c>
      <c r="E4" s="359" t="s">
        <v>57</v>
      </c>
      <c r="F4" s="359"/>
      <c r="G4" s="359"/>
      <c r="H4" s="359"/>
      <c r="I4" s="359"/>
      <c r="J4" s="359"/>
      <c r="K4" s="359"/>
    </row>
    <row r="5" spans="1:14" ht="25.5" customHeight="1" x14ac:dyDescent="0.2">
      <c r="A5" s="296"/>
      <c r="B5" s="296"/>
      <c r="C5" s="297"/>
      <c r="D5" s="361"/>
      <c r="E5" s="359" t="s">
        <v>328</v>
      </c>
      <c r="F5" s="359" t="s">
        <v>329</v>
      </c>
      <c r="G5" s="359" t="s">
        <v>330</v>
      </c>
      <c r="H5" s="359" t="s">
        <v>331</v>
      </c>
      <c r="I5" s="359" t="s">
        <v>332</v>
      </c>
      <c r="J5" s="359" t="s">
        <v>333</v>
      </c>
      <c r="K5" s="359" t="s">
        <v>334</v>
      </c>
    </row>
    <row r="6" spans="1:14" ht="14.25" customHeight="1" x14ac:dyDescent="0.2">
      <c r="A6" s="296"/>
      <c r="B6" s="296"/>
      <c r="C6" s="297"/>
      <c r="D6" s="361"/>
      <c r="E6" s="359"/>
      <c r="F6" s="359"/>
      <c r="G6" s="359"/>
      <c r="H6" s="359"/>
      <c r="I6" s="359"/>
      <c r="J6" s="359"/>
      <c r="K6" s="359"/>
    </row>
    <row r="7" spans="1:14" ht="7.5" customHeight="1" x14ac:dyDescent="0.2">
      <c r="A7" s="296"/>
      <c r="B7" s="296"/>
      <c r="C7" s="297"/>
      <c r="D7" s="362"/>
      <c r="E7" s="359"/>
      <c r="F7" s="359"/>
      <c r="G7" s="359"/>
      <c r="H7" s="359"/>
      <c r="I7" s="359"/>
      <c r="J7" s="359"/>
      <c r="K7" s="359"/>
    </row>
    <row r="8" spans="1:14" s="2" customFormat="1" x14ac:dyDescent="0.2">
      <c r="A8" s="291" t="s">
        <v>233</v>
      </c>
      <c r="B8" s="291"/>
      <c r="C8" s="291"/>
      <c r="D8" s="117">
        <f>D9+D10+D11</f>
        <v>1718594746</v>
      </c>
      <c r="E8" s="117">
        <f t="shared" ref="E8:K8" si="0">E9+E10+E11</f>
        <v>636366672</v>
      </c>
      <c r="F8" s="117">
        <f t="shared" si="0"/>
        <v>313016061</v>
      </c>
      <c r="G8" s="117">
        <f t="shared" si="0"/>
        <v>241630157</v>
      </c>
      <c r="H8" s="117">
        <f t="shared" si="0"/>
        <v>144365612</v>
      </c>
      <c r="I8" s="117">
        <f t="shared" si="0"/>
        <v>146910985</v>
      </c>
      <c r="J8" s="117">
        <f t="shared" si="0"/>
        <v>43917047</v>
      </c>
      <c r="K8" s="117">
        <f t="shared" si="0"/>
        <v>192388212</v>
      </c>
      <c r="L8" s="73"/>
      <c r="M8" s="73"/>
      <c r="N8" s="73"/>
    </row>
    <row r="9" spans="1:14" s="3" customFormat="1" ht="11.25" customHeight="1" x14ac:dyDescent="0.2">
      <c r="A9" s="5"/>
      <c r="B9" s="5"/>
      <c r="C9" s="11" t="s">
        <v>56</v>
      </c>
      <c r="D9" s="70">
        <f t="shared" ref="D9:D10" si="1">SUM(E9:K9)</f>
        <v>8706155</v>
      </c>
      <c r="E9" s="44">
        <v>4034657</v>
      </c>
      <c r="F9" s="44">
        <v>4668728</v>
      </c>
      <c r="G9" s="44">
        <v>271</v>
      </c>
      <c r="H9" s="44">
        <v>4</v>
      </c>
      <c r="I9" s="44">
        <v>1</v>
      </c>
      <c r="J9" s="44"/>
      <c r="K9" s="44">
        <v>2494</v>
      </c>
      <c r="L9" s="73"/>
    </row>
    <row r="10" spans="1:14" s="3" customFormat="1" ht="11.25" customHeight="1" x14ac:dyDescent="0.2">
      <c r="A10" s="5"/>
      <c r="B10" s="5"/>
      <c r="C10" s="11" t="s">
        <v>297</v>
      </c>
      <c r="D10" s="70">
        <f t="shared" si="1"/>
        <v>0</v>
      </c>
      <c r="E10" s="44"/>
      <c r="F10" s="44"/>
      <c r="G10" s="44"/>
      <c r="H10" s="44"/>
      <c r="I10" s="44"/>
      <c r="J10" s="44"/>
      <c r="K10" s="44"/>
      <c r="L10" s="73"/>
    </row>
    <row r="11" spans="1:14" s="2" customFormat="1" x14ac:dyDescent="0.2">
      <c r="A11" s="291" t="s">
        <v>232</v>
      </c>
      <c r="B11" s="291"/>
      <c r="C11" s="291"/>
      <c r="D11" s="45">
        <f t="shared" ref="D11:K11" si="2">SUM(D12:D148)-D90</f>
        <v>1709888591</v>
      </c>
      <c r="E11" s="45">
        <f>SUM(E12:E150)-E90</f>
        <v>632332015</v>
      </c>
      <c r="F11" s="45">
        <f t="shared" si="2"/>
        <v>308347333</v>
      </c>
      <c r="G11" s="45">
        <f t="shared" si="2"/>
        <v>241629886</v>
      </c>
      <c r="H11" s="45">
        <f t="shared" si="2"/>
        <v>144365608</v>
      </c>
      <c r="I11" s="45">
        <f t="shared" si="2"/>
        <v>146910984</v>
      </c>
      <c r="J11" s="45">
        <f t="shared" si="2"/>
        <v>43917047</v>
      </c>
      <c r="K11" s="45">
        <f t="shared" si="2"/>
        <v>192385718</v>
      </c>
      <c r="L11" s="73"/>
    </row>
    <row r="12" spans="1:14" s="1" customFormat="1" ht="12" customHeight="1" x14ac:dyDescent="0.2">
      <c r="A12" s="25">
        <v>1</v>
      </c>
      <c r="B12" s="12" t="s">
        <v>59</v>
      </c>
      <c r="C12" s="10" t="s">
        <v>44</v>
      </c>
      <c r="D12" s="70">
        <f t="shared" ref="D12:D72" si="3">SUM(E12:K12)</f>
        <v>1444898</v>
      </c>
      <c r="E12" s="71">
        <v>0</v>
      </c>
      <c r="F12" s="71">
        <v>0</v>
      </c>
      <c r="G12" s="71">
        <v>1067410</v>
      </c>
      <c r="H12" s="71">
        <v>377488</v>
      </c>
      <c r="I12" s="71">
        <v>0</v>
      </c>
      <c r="J12" s="71">
        <v>0</v>
      </c>
      <c r="K12" s="71">
        <v>0</v>
      </c>
      <c r="L12" s="73"/>
    </row>
    <row r="13" spans="1:14" s="1" customFormat="1" ht="12.75" x14ac:dyDescent="0.2">
      <c r="A13" s="25">
        <v>2</v>
      </c>
      <c r="B13" s="14" t="s">
        <v>60</v>
      </c>
      <c r="C13" s="10" t="s">
        <v>217</v>
      </c>
      <c r="D13" s="70">
        <f t="shared" si="3"/>
        <v>1538679</v>
      </c>
      <c r="E13" s="71">
        <v>0</v>
      </c>
      <c r="F13" s="71">
        <v>0</v>
      </c>
      <c r="G13" s="71">
        <v>1088733</v>
      </c>
      <c r="H13" s="71">
        <v>449946</v>
      </c>
      <c r="I13" s="71">
        <v>0</v>
      </c>
      <c r="J13" s="71">
        <v>0</v>
      </c>
      <c r="K13" s="71">
        <v>0</v>
      </c>
      <c r="L13" s="73"/>
    </row>
    <row r="14" spans="1:14" s="22" customFormat="1" ht="12.75" x14ac:dyDescent="0.2">
      <c r="A14" s="25">
        <v>3</v>
      </c>
      <c r="B14" s="27" t="s">
        <v>61</v>
      </c>
      <c r="C14" s="21" t="s">
        <v>5</v>
      </c>
      <c r="D14" s="70">
        <f t="shared" si="3"/>
        <v>19585544</v>
      </c>
      <c r="E14" s="71">
        <v>11650181</v>
      </c>
      <c r="F14" s="71">
        <v>0</v>
      </c>
      <c r="G14" s="71">
        <v>3576049</v>
      </c>
      <c r="H14" s="71">
        <v>1438764</v>
      </c>
      <c r="I14" s="71">
        <v>2920550</v>
      </c>
      <c r="J14" s="71">
        <v>0</v>
      </c>
      <c r="K14" s="71">
        <v>0</v>
      </c>
      <c r="L14" s="73"/>
    </row>
    <row r="15" spans="1:14" s="1" customFormat="1" ht="14.25" customHeight="1" x14ac:dyDescent="0.2">
      <c r="A15" s="25">
        <v>4</v>
      </c>
      <c r="B15" s="12" t="s">
        <v>62</v>
      </c>
      <c r="C15" s="10" t="s">
        <v>218</v>
      </c>
      <c r="D15" s="70">
        <f t="shared" si="3"/>
        <v>1234635</v>
      </c>
      <c r="E15" s="71">
        <v>0</v>
      </c>
      <c r="F15" s="71">
        <v>0</v>
      </c>
      <c r="G15" s="71">
        <v>797767</v>
      </c>
      <c r="H15" s="71">
        <v>436868</v>
      </c>
      <c r="I15" s="71">
        <v>0</v>
      </c>
      <c r="J15" s="71">
        <v>0</v>
      </c>
      <c r="K15" s="71">
        <v>0</v>
      </c>
      <c r="L15" s="73"/>
    </row>
    <row r="16" spans="1:14" s="1" customFormat="1" ht="12.75" x14ac:dyDescent="0.2">
      <c r="A16" s="25">
        <v>5</v>
      </c>
      <c r="B16" s="12" t="s">
        <v>63</v>
      </c>
      <c r="C16" s="10" t="s">
        <v>8</v>
      </c>
      <c r="D16" s="70">
        <f t="shared" si="3"/>
        <v>1829703</v>
      </c>
      <c r="E16" s="71">
        <v>0</v>
      </c>
      <c r="F16" s="71">
        <v>0</v>
      </c>
      <c r="G16" s="71">
        <v>1290849</v>
      </c>
      <c r="H16" s="71">
        <v>538854</v>
      </c>
      <c r="I16" s="71">
        <v>0</v>
      </c>
      <c r="J16" s="71">
        <v>0</v>
      </c>
      <c r="K16" s="71">
        <v>0</v>
      </c>
      <c r="L16" s="73"/>
    </row>
    <row r="17" spans="1:12" s="22" customFormat="1" ht="12.75" x14ac:dyDescent="0.2">
      <c r="A17" s="25">
        <v>6</v>
      </c>
      <c r="B17" s="27" t="s">
        <v>64</v>
      </c>
      <c r="C17" s="21" t="s">
        <v>65</v>
      </c>
      <c r="D17" s="70">
        <f t="shared" si="3"/>
        <v>73962345</v>
      </c>
      <c r="E17" s="71">
        <v>34517268</v>
      </c>
      <c r="F17" s="71">
        <v>9259637</v>
      </c>
      <c r="G17" s="71">
        <v>3912701</v>
      </c>
      <c r="H17" s="71">
        <v>5101938</v>
      </c>
      <c r="I17" s="71">
        <v>8036605</v>
      </c>
      <c r="J17" s="71">
        <v>0</v>
      </c>
      <c r="K17" s="71">
        <v>13134196</v>
      </c>
      <c r="L17" s="73"/>
    </row>
    <row r="18" spans="1:12" s="1" customFormat="1" ht="12.75" x14ac:dyDescent="0.2">
      <c r="A18" s="25">
        <v>7</v>
      </c>
      <c r="B18" s="12" t="s">
        <v>66</v>
      </c>
      <c r="C18" s="10" t="s">
        <v>219</v>
      </c>
      <c r="D18" s="70">
        <f t="shared" si="3"/>
        <v>12938293</v>
      </c>
      <c r="E18" s="71">
        <v>4886150</v>
      </c>
      <c r="F18" s="71">
        <v>0</v>
      </c>
      <c r="G18" s="71">
        <v>1227713</v>
      </c>
      <c r="H18" s="71">
        <v>1386221</v>
      </c>
      <c r="I18" s="71">
        <v>0</v>
      </c>
      <c r="J18" s="71">
        <v>0</v>
      </c>
      <c r="K18" s="71">
        <v>5438209</v>
      </c>
      <c r="L18" s="73"/>
    </row>
    <row r="19" spans="1:12" s="1" customFormat="1" ht="12.75" x14ac:dyDescent="0.2">
      <c r="A19" s="25">
        <v>8</v>
      </c>
      <c r="B19" s="26" t="s">
        <v>67</v>
      </c>
      <c r="C19" s="10" t="s">
        <v>17</v>
      </c>
      <c r="D19" s="70">
        <f t="shared" si="3"/>
        <v>1235572</v>
      </c>
      <c r="E19" s="71">
        <v>0</v>
      </c>
      <c r="F19" s="71">
        <v>0</v>
      </c>
      <c r="G19" s="71">
        <v>687741</v>
      </c>
      <c r="H19" s="71">
        <v>547831</v>
      </c>
      <c r="I19" s="71">
        <v>0</v>
      </c>
      <c r="J19" s="71">
        <v>0</v>
      </c>
      <c r="K19" s="71">
        <v>0</v>
      </c>
      <c r="L19" s="73"/>
    </row>
    <row r="20" spans="1:12" s="1" customFormat="1" ht="12.75" x14ac:dyDescent="0.2">
      <c r="A20" s="25">
        <v>9</v>
      </c>
      <c r="B20" s="26" t="s">
        <v>68</v>
      </c>
      <c r="C20" s="10" t="s">
        <v>6</v>
      </c>
      <c r="D20" s="70">
        <f t="shared" si="3"/>
        <v>1568450</v>
      </c>
      <c r="E20" s="71">
        <v>0</v>
      </c>
      <c r="F20" s="71">
        <v>0</v>
      </c>
      <c r="G20" s="71">
        <v>1068900</v>
      </c>
      <c r="H20" s="71">
        <v>499550</v>
      </c>
      <c r="I20" s="71">
        <v>0</v>
      </c>
      <c r="J20" s="71">
        <v>0</v>
      </c>
      <c r="K20" s="71">
        <v>0</v>
      </c>
      <c r="L20" s="73"/>
    </row>
    <row r="21" spans="1:12" s="1" customFormat="1" ht="12.75" x14ac:dyDescent="0.2">
      <c r="A21" s="25">
        <v>10</v>
      </c>
      <c r="B21" s="26" t="s">
        <v>69</v>
      </c>
      <c r="C21" s="10" t="s">
        <v>18</v>
      </c>
      <c r="D21" s="70">
        <f t="shared" si="3"/>
        <v>2141820</v>
      </c>
      <c r="E21" s="71">
        <v>0</v>
      </c>
      <c r="F21" s="71">
        <v>0</v>
      </c>
      <c r="G21" s="71">
        <v>1458700</v>
      </c>
      <c r="H21" s="71">
        <v>683120</v>
      </c>
      <c r="I21" s="71">
        <v>0</v>
      </c>
      <c r="J21" s="71">
        <v>0</v>
      </c>
      <c r="K21" s="71">
        <v>0</v>
      </c>
      <c r="L21" s="73"/>
    </row>
    <row r="22" spans="1:12" s="1" customFormat="1" ht="12.75" x14ac:dyDescent="0.2">
      <c r="A22" s="25">
        <v>11</v>
      </c>
      <c r="B22" s="26" t="s">
        <v>70</v>
      </c>
      <c r="C22" s="10" t="s">
        <v>7</v>
      </c>
      <c r="D22" s="70">
        <f t="shared" si="3"/>
        <v>1735756</v>
      </c>
      <c r="E22" s="71">
        <v>0</v>
      </c>
      <c r="F22" s="71">
        <v>0</v>
      </c>
      <c r="G22" s="71">
        <v>1236206</v>
      </c>
      <c r="H22" s="71">
        <v>499550</v>
      </c>
      <c r="I22" s="71">
        <v>0</v>
      </c>
      <c r="J22" s="71">
        <v>0</v>
      </c>
      <c r="K22" s="71">
        <v>0</v>
      </c>
      <c r="L22" s="73"/>
    </row>
    <row r="23" spans="1:12" s="1" customFormat="1" ht="12.75" x14ac:dyDescent="0.2">
      <c r="A23" s="25">
        <v>12</v>
      </c>
      <c r="B23" s="26" t="s">
        <v>71</v>
      </c>
      <c r="C23" s="10" t="s">
        <v>19</v>
      </c>
      <c r="D23" s="70">
        <f t="shared" si="3"/>
        <v>2461377</v>
      </c>
      <c r="E23" s="71">
        <v>0</v>
      </c>
      <c r="F23" s="71">
        <v>0</v>
      </c>
      <c r="G23" s="71">
        <v>1235536</v>
      </c>
      <c r="H23" s="71">
        <v>1225841</v>
      </c>
      <c r="I23" s="71">
        <v>0</v>
      </c>
      <c r="J23" s="71">
        <v>0</v>
      </c>
      <c r="K23" s="71">
        <v>0</v>
      </c>
      <c r="L23" s="73"/>
    </row>
    <row r="24" spans="1:12" s="1" customFormat="1" ht="12.75" x14ac:dyDescent="0.2">
      <c r="A24" s="25">
        <v>13</v>
      </c>
      <c r="B24" s="26" t="s">
        <v>239</v>
      </c>
      <c r="C24" s="10" t="s">
        <v>240</v>
      </c>
      <c r="D24" s="70">
        <f t="shared" si="3"/>
        <v>5672544</v>
      </c>
      <c r="E24" s="71">
        <v>0</v>
      </c>
      <c r="F24" s="71">
        <v>0</v>
      </c>
      <c r="G24" s="71">
        <v>5660286</v>
      </c>
      <c r="H24" s="71">
        <v>12258</v>
      </c>
      <c r="I24" s="71">
        <v>0</v>
      </c>
      <c r="J24" s="71">
        <v>0</v>
      </c>
      <c r="K24" s="71">
        <v>0</v>
      </c>
      <c r="L24" s="73"/>
    </row>
    <row r="25" spans="1:12" s="1" customFormat="1" ht="12.75" x14ac:dyDescent="0.2">
      <c r="A25" s="25">
        <v>14</v>
      </c>
      <c r="B25" s="26" t="s">
        <v>72</v>
      </c>
      <c r="C25" s="10" t="s">
        <v>22</v>
      </c>
      <c r="D25" s="70">
        <f t="shared" si="3"/>
        <v>1024864</v>
      </c>
      <c r="E25" s="71">
        <v>0</v>
      </c>
      <c r="F25" s="71">
        <v>0</v>
      </c>
      <c r="G25" s="71">
        <v>292485</v>
      </c>
      <c r="H25" s="71">
        <v>732379</v>
      </c>
      <c r="I25" s="71">
        <v>0</v>
      </c>
      <c r="J25" s="71">
        <v>0</v>
      </c>
      <c r="K25" s="71">
        <v>0</v>
      </c>
      <c r="L25" s="73"/>
    </row>
    <row r="26" spans="1:12" s="1" customFormat="1" ht="12.75" x14ac:dyDescent="0.2">
      <c r="A26" s="25">
        <v>15</v>
      </c>
      <c r="B26" s="26" t="s">
        <v>73</v>
      </c>
      <c r="C26" s="10" t="s">
        <v>10</v>
      </c>
      <c r="D26" s="70">
        <f t="shared" si="3"/>
        <v>5835336</v>
      </c>
      <c r="E26" s="71">
        <v>3088456</v>
      </c>
      <c r="F26" s="71">
        <v>0</v>
      </c>
      <c r="G26" s="71">
        <v>1870646</v>
      </c>
      <c r="H26" s="71">
        <v>876234</v>
      </c>
      <c r="I26" s="71">
        <v>0</v>
      </c>
      <c r="J26" s="71">
        <v>0</v>
      </c>
      <c r="K26" s="71">
        <v>0</v>
      </c>
      <c r="L26" s="73"/>
    </row>
    <row r="27" spans="1:12" s="1" customFormat="1" ht="12.75" x14ac:dyDescent="0.2">
      <c r="A27" s="25">
        <v>16</v>
      </c>
      <c r="B27" s="26" t="s">
        <v>74</v>
      </c>
      <c r="C27" s="10" t="s">
        <v>220</v>
      </c>
      <c r="D27" s="70">
        <f t="shared" si="3"/>
        <v>12001658</v>
      </c>
      <c r="E27" s="71">
        <v>7546420</v>
      </c>
      <c r="F27" s="71">
        <v>0</v>
      </c>
      <c r="G27" s="71">
        <v>3072164</v>
      </c>
      <c r="H27" s="71">
        <v>1383074</v>
      </c>
      <c r="I27" s="71">
        <v>0</v>
      </c>
      <c r="J27" s="71">
        <v>0</v>
      </c>
      <c r="K27" s="71">
        <v>0</v>
      </c>
      <c r="L27" s="73"/>
    </row>
    <row r="28" spans="1:12" s="22" customFormat="1" ht="12.75" x14ac:dyDescent="0.2">
      <c r="A28" s="25">
        <v>17</v>
      </c>
      <c r="B28" s="27" t="s">
        <v>75</v>
      </c>
      <c r="C28" s="21" t="s">
        <v>9</v>
      </c>
      <c r="D28" s="70">
        <f t="shared" si="3"/>
        <v>56526389</v>
      </c>
      <c r="E28" s="71">
        <v>20083408</v>
      </c>
      <c r="F28" s="71">
        <v>6520342</v>
      </c>
      <c r="G28" s="71">
        <v>6812634</v>
      </c>
      <c r="H28" s="71">
        <v>3155667</v>
      </c>
      <c r="I28" s="71">
        <v>8489772</v>
      </c>
      <c r="J28" s="71">
        <v>0</v>
      </c>
      <c r="K28" s="71">
        <v>11464566</v>
      </c>
      <c r="L28" s="73"/>
    </row>
    <row r="29" spans="1:12" s="1" customFormat="1" ht="12.75" x14ac:dyDescent="0.2">
      <c r="A29" s="25">
        <v>18</v>
      </c>
      <c r="B29" s="12" t="s">
        <v>76</v>
      </c>
      <c r="C29" s="10" t="s">
        <v>11</v>
      </c>
      <c r="D29" s="70">
        <f t="shared" si="3"/>
        <v>657563</v>
      </c>
      <c r="E29" s="71">
        <v>0</v>
      </c>
      <c r="F29" s="71">
        <v>0</v>
      </c>
      <c r="G29" s="71">
        <v>335214</v>
      </c>
      <c r="H29" s="71">
        <v>322349</v>
      </c>
      <c r="I29" s="71">
        <v>0</v>
      </c>
      <c r="J29" s="71">
        <v>0</v>
      </c>
      <c r="K29" s="71">
        <v>0</v>
      </c>
      <c r="L29" s="73"/>
    </row>
    <row r="30" spans="1:12" s="1" customFormat="1" ht="12.75" x14ac:dyDescent="0.2">
      <c r="A30" s="25">
        <v>19</v>
      </c>
      <c r="B30" s="12" t="s">
        <v>77</v>
      </c>
      <c r="C30" s="10" t="s">
        <v>221</v>
      </c>
      <c r="D30" s="70">
        <f t="shared" si="3"/>
        <v>349340</v>
      </c>
      <c r="E30" s="71">
        <v>0</v>
      </c>
      <c r="F30" s="71">
        <v>0</v>
      </c>
      <c r="G30" s="71">
        <v>0</v>
      </c>
      <c r="H30" s="71">
        <v>349340</v>
      </c>
      <c r="I30" s="71">
        <v>0</v>
      </c>
      <c r="J30" s="71">
        <v>0</v>
      </c>
      <c r="K30" s="71">
        <v>0</v>
      </c>
      <c r="L30" s="73"/>
    </row>
    <row r="31" spans="1:12" ht="12.75" x14ac:dyDescent="0.2">
      <c r="A31" s="25">
        <v>20</v>
      </c>
      <c r="B31" s="12" t="s">
        <v>78</v>
      </c>
      <c r="C31" s="10" t="s">
        <v>79</v>
      </c>
      <c r="D31" s="70">
        <f t="shared" si="3"/>
        <v>9743741</v>
      </c>
      <c r="E31" s="71">
        <v>3726725</v>
      </c>
      <c r="F31" s="71">
        <v>0</v>
      </c>
      <c r="G31" s="71">
        <v>3975222</v>
      </c>
      <c r="H31" s="71">
        <v>2041794</v>
      </c>
      <c r="I31" s="71">
        <v>0</v>
      </c>
      <c r="J31" s="71">
        <v>0</v>
      </c>
      <c r="K31" s="71">
        <v>0</v>
      </c>
      <c r="L31" s="73"/>
    </row>
    <row r="32" spans="1:12" s="22" customFormat="1" ht="12.75" x14ac:dyDescent="0.2">
      <c r="A32" s="25">
        <v>21</v>
      </c>
      <c r="B32" s="23" t="s">
        <v>80</v>
      </c>
      <c r="C32" s="21" t="s">
        <v>40</v>
      </c>
      <c r="D32" s="70">
        <f t="shared" si="3"/>
        <v>30988929</v>
      </c>
      <c r="E32" s="71">
        <v>10439600</v>
      </c>
      <c r="F32" s="71">
        <v>6031349</v>
      </c>
      <c r="G32" s="71">
        <v>5441554</v>
      </c>
      <c r="H32" s="71">
        <v>1643710</v>
      </c>
      <c r="I32" s="71">
        <v>0</v>
      </c>
      <c r="J32" s="71">
        <v>0</v>
      </c>
      <c r="K32" s="71">
        <v>7432716</v>
      </c>
      <c r="L32" s="73"/>
    </row>
    <row r="33" spans="1:12" s="22" customFormat="1" ht="12.75" x14ac:dyDescent="0.2">
      <c r="A33" s="25">
        <v>22</v>
      </c>
      <c r="B33" s="27" t="s">
        <v>81</v>
      </c>
      <c r="C33" s="21" t="s">
        <v>82</v>
      </c>
      <c r="D33" s="70">
        <f t="shared" si="3"/>
        <v>1049369</v>
      </c>
      <c r="E33" s="71">
        <v>0</v>
      </c>
      <c r="F33" s="71">
        <v>0</v>
      </c>
      <c r="G33" s="71">
        <v>714867</v>
      </c>
      <c r="H33" s="71">
        <v>334502</v>
      </c>
      <c r="I33" s="71">
        <v>0</v>
      </c>
      <c r="J33" s="71">
        <v>0</v>
      </c>
      <c r="K33" s="71">
        <v>0</v>
      </c>
      <c r="L33" s="73"/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70">
        <f t="shared" si="3"/>
        <v>6031349</v>
      </c>
      <c r="E34" s="71">
        <v>0</v>
      </c>
      <c r="F34" s="71">
        <v>6031349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3"/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70">
        <f t="shared" si="3"/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3"/>
    </row>
    <row r="36" spans="1:12" s="1" customFormat="1" ht="12.75" x14ac:dyDescent="0.2">
      <c r="A36" s="25">
        <v>25</v>
      </c>
      <c r="B36" s="12" t="s">
        <v>87</v>
      </c>
      <c r="C36" s="10" t="s">
        <v>88</v>
      </c>
      <c r="D36" s="70">
        <f t="shared" si="3"/>
        <v>102274826</v>
      </c>
      <c r="E36" s="71">
        <v>34235746</v>
      </c>
      <c r="F36" s="71">
        <v>11218814</v>
      </c>
      <c r="G36" s="71">
        <v>16431565</v>
      </c>
      <c r="H36" s="71">
        <v>10110709</v>
      </c>
      <c r="I36" s="71">
        <v>9992160</v>
      </c>
      <c r="J36" s="71">
        <v>0</v>
      </c>
      <c r="K36" s="71">
        <v>20285832</v>
      </c>
      <c r="L36" s="73"/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70">
        <f t="shared" si="3"/>
        <v>3494887</v>
      </c>
      <c r="E37" s="71">
        <v>0</v>
      </c>
      <c r="F37" s="71">
        <v>0</v>
      </c>
      <c r="G37" s="71">
        <v>3099373</v>
      </c>
      <c r="H37" s="71">
        <v>395514</v>
      </c>
      <c r="I37" s="71">
        <v>0</v>
      </c>
      <c r="J37" s="71">
        <v>0</v>
      </c>
      <c r="K37" s="71">
        <v>0</v>
      </c>
      <c r="L37" s="73"/>
    </row>
    <row r="38" spans="1:12" s="1" customFormat="1" ht="12.75" x14ac:dyDescent="0.2">
      <c r="A38" s="25">
        <v>27</v>
      </c>
      <c r="B38" s="14" t="s">
        <v>91</v>
      </c>
      <c r="C38" s="10" t="s">
        <v>92</v>
      </c>
      <c r="D38" s="70">
        <f t="shared" si="3"/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3"/>
    </row>
    <row r="39" spans="1:12" s="22" customFormat="1" ht="12.75" x14ac:dyDescent="0.2">
      <c r="A39" s="25">
        <v>28</v>
      </c>
      <c r="B39" s="23" t="s">
        <v>93</v>
      </c>
      <c r="C39" s="43" t="s">
        <v>273</v>
      </c>
      <c r="D39" s="70">
        <f t="shared" si="3"/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3"/>
    </row>
    <row r="40" spans="1:12" s="22" customFormat="1" ht="12.75" x14ac:dyDescent="0.2">
      <c r="A40" s="25">
        <v>29</v>
      </c>
      <c r="B40" s="24" t="s">
        <v>94</v>
      </c>
      <c r="C40" s="21" t="s">
        <v>41</v>
      </c>
      <c r="D40" s="70">
        <f t="shared" si="3"/>
        <v>35858142</v>
      </c>
      <c r="E40" s="71">
        <v>11864020</v>
      </c>
      <c r="F40" s="71">
        <v>0</v>
      </c>
      <c r="G40" s="71">
        <v>4799251</v>
      </c>
      <c r="H40" s="71">
        <v>2874329</v>
      </c>
      <c r="I40" s="71">
        <v>5436424</v>
      </c>
      <c r="J40" s="71">
        <v>0</v>
      </c>
      <c r="K40" s="71">
        <v>10884118</v>
      </c>
      <c r="L40" s="73"/>
    </row>
    <row r="41" spans="1:12" ht="12.75" x14ac:dyDescent="0.2">
      <c r="A41" s="25">
        <v>30</v>
      </c>
      <c r="B41" s="12" t="s">
        <v>95</v>
      </c>
      <c r="C41" s="10" t="s">
        <v>39</v>
      </c>
      <c r="D41" s="70">
        <f t="shared" si="3"/>
        <v>30920168</v>
      </c>
      <c r="E41" s="71">
        <v>9674385</v>
      </c>
      <c r="F41" s="71">
        <v>0</v>
      </c>
      <c r="G41" s="71">
        <v>7234800</v>
      </c>
      <c r="H41" s="71">
        <v>4195460</v>
      </c>
      <c r="I41" s="71">
        <v>3874356</v>
      </c>
      <c r="J41" s="71">
        <v>0</v>
      </c>
      <c r="K41" s="71">
        <v>5941167</v>
      </c>
      <c r="L41" s="73"/>
    </row>
    <row r="42" spans="1:12" s="1" customFormat="1" ht="12.75" x14ac:dyDescent="0.2">
      <c r="A42" s="25">
        <v>31</v>
      </c>
      <c r="B42" s="14" t="s">
        <v>96</v>
      </c>
      <c r="C42" s="10" t="s">
        <v>16</v>
      </c>
      <c r="D42" s="70">
        <f t="shared" si="3"/>
        <v>1927899</v>
      </c>
      <c r="E42" s="71">
        <v>0</v>
      </c>
      <c r="F42" s="71">
        <v>0</v>
      </c>
      <c r="G42" s="71">
        <v>1376459</v>
      </c>
      <c r="H42" s="71">
        <v>551440</v>
      </c>
      <c r="I42" s="71">
        <v>0</v>
      </c>
      <c r="J42" s="71">
        <v>0</v>
      </c>
      <c r="K42" s="71">
        <v>0</v>
      </c>
      <c r="L42" s="73"/>
    </row>
    <row r="43" spans="1:12" s="1" customFormat="1" ht="12.75" x14ac:dyDescent="0.2">
      <c r="A43" s="25">
        <v>32</v>
      </c>
      <c r="B43" s="26" t="s">
        <v>97</v>
      </c>
      <c r="C43" s="10" t="s">
        <v>21</v>
      </c>
      <c r="D43" s="70">
        <f t="shared" si="3"/>
        <v>15325400</v>
      </c>
      <c r="E43" s="71">
        <v>6691576</v>
      </c>
      <c r="F43" s="71">
        <v>0</v>
      </c>
      <c r="G43" s="71">
        <v>4217689</v>
      </c>
      <c r="H43" s="71">
        <v>2021439</v>
      </c>
      <c r="I43" s="71">
        <v>2394696</v>
      </c>
      <c r="J43" s="71">
        <v>0</v>
      </c>
      <c r="K43" s="71">
        <v>0</v>
      </c>
      <c r="L43" s="73"/>
    </row>
    <row r="44" spans="1:12" s="1" customFormat="1" ht="12.75" x14ac:dyDescent="0.2">
      <c r="A44" s="25">
        <v>33</v>
      </c>
      <c r="B44" s="14" t="s">
        <v>98</v>
      </c>
      <c r="C44" s="10" t="s">
        <v>25</v>
      </c>
      <c r="D44" s="70">
        <f t="shared" si="3"/>
        <v>2549695</v>
      </c>
      <c r="E44" s="71">
        <v>0</v>
      </c>
      <c r="F44" s="71">
        <v>0</v>
      </c>
      <c r="G44" s="71">
        <v>1806281</v>
      </c>
      <c r="H44" s="71">
        <v>743414</v>
      </c>
      <c r="I44" s="71">
        <v>0</v>
      </c>
      <c r="J44" s="71">
        <v>0</v>
      </c>
      <c r="K44" s="71">
        <v>0</v>
      </c>
      <c r="L44" s="73"/>
    </row>
    <row r="45" spans="1:12" ht="12.75" x14ac:dyDescent="0.2">
      <c r="A45" s="25">
        <v>34</v>
      </c>
      <c r="B45" s="12" t="s">
        <v>99</v>
      </c>
      <c r="C45" s="10" t="s">
        <v>222</v>
      </c>
      <c r="D45" s="70">
        <f t="shared" si="3"/>
        <v>20498412</v>
      </c>
      <c r="E45" s="71">
        <v>13861431</v>
      </c>
      <c r="F45" s="71">
        <v>0</v>
      </c>
      <c r="G45" s="71">
        <v>4701138</v>
      </c>
      <c r="H45" s="71">
        <v>1935843</v>
      </c>
      <c r="I45" s="71">
        <v>0</v>
      </c>
      <c r="J45" s="71">
        <v>0</v>
      </c>
      <c r="K45" s="71">
        <v>0</v>
      </c>
      <c r="L45" s="73"/>
    </row>
    <row r="46" spans="1:12" s="1" customFormat="1" ht="12.75" x14ac:dyDescent="0.2">
      <c r="A46" s="25">
        <v>35</v>
      </c>
      <c r="B46" s="15" t="s">
        <v>100</v>
      </c>
      <c r="C46" s="16" t="s">
        <v>223</v>
      </c>
      <c r="D46" s="70">
        <f t="shared" si="3"/>
        <v>2304943</v>
      </c>
      <c r="E46" s="71">
        <v>0</v>
      </c>
      <c r="F46" s="71">
        <v>0</v>
      </c>
      <c r="G46" s="71">
        <v>1629660</v>
      </c>
      <c r="H46" s="71">
        <v>675283</v>
      </c>
      <c r="I46" s="71">
        <v>0</v>
      </c>
      <c r="J46" s="71">
        <v>0</v>
      </c>
      <c r="K46" s="71">
        <v>0</v>
      </c>
      <c r="L46" s="73"/>
    </row>
    <row r="47" spans="1:12" s="1" customFormat="1" ht="12.75" x14ac:dyDescent="0.2">
      <c r="A47" s="25">
        <v>36</v>
      </c>
      <c r="B47" s="12" t="s">
        <v>101</v>
      </c>
      <c r="C47" s="10" t="s">
        <v>224</v>
      </c>
      <c r="D47" s="70">
        <f t="shared" si="3"/>
        <v>725988</v>
      </c>
      <c r="E47" s="71">
        <v>0</v>
      </c>
      <c r="F47" s="71">
        <v>0</v>
      </c>
      <c r="G47" s="71">
        <v>346379</v>
      </c>
      <c r="H47" s="71">
        <v>379609</v>
      </c>
      <c r="I47" s="71">
        <v>0</v>
      </c>
      <c r="J47" s="71">
        <v>0</v>
      </c>
      <c r="K47" s="71">
        <v>0</v>
      </c>
      <c r="L47" s="73"/>
    </row>
    <row r="48" spans="1:12" s="1" customFormat="1" ht="12.75" x14ac:dyDescent="0.2">
      <c r="A48" s="25">
        <v>37</v>
      </c>
      <c r="B48" s="12" t="s">
        <v>102</v>
      </c>
      <c r="C48" s="10" t="s">
        <v>24</v>
      </c>
      <c r="D48" s="70">
        <f t="shared" si="3"/>
        <v>1519267</v>
      </c>
      <c r="E48" s="71">
        <v>0</v>
      </c>
      <c r="F48" s="71">
        <v>0</v>
      </c>
      <c r="G48" s="71">
        <v>676446</v>
      </c>
      <c r="H48" s="71">
        <v>842821</v>
      </c>
      <c r="I48" s="71">
        <v>0</v>
      </c>
      <c r="J48" s="71">
        <v>0</v>
      </c>
      <c r="K48" s="71">
        <v>0</v>
      </c>
      <c r="L48" s="73"/>
    </row>
    <row r="49" spans="1:12" s="1" customFormat="1" ht="12.75" x14ac:dyDescent="0.2">
      <c r="A49" s="25">
        <v>38</v>
      </c>
      <c r="B49" s="26" t="s">
        <v>103</v>
      </c>
      <c r="C49" s="10" t="s">
        <v>20</v>
      </c>
      <c r="D49" s="70">
        <f t="shared" si="3"/>
        <v>1145253</v>
      </c>
      <c r="E49" s="71">
        <v>0</v>
      </c>
      <c r="F49" s="71">
        <v>0</v>
      </c>
      <c r="G49" s="71">
        <v>797628</v>
      </c>
      <c r="H49" s="71">
        <v>347625</v>
      </c>
      <c r="I49" s="71">
        <v>0</v>
      </c>
      <c r="J49" s="71">
        <v>0</v>
      </c>
      <c r="K49" s="71">
        <v>0</v>
      </c>
      <c r="L49" s="73"/>
    </row>
    <row r="50" spans="1:12" s="1" customFormat="1" ht="12.75" x14ac:dyDescent="0.2">
      <c r="A50" s="25">
        <v>39</v>
      </c>
      <c r="B50" s="14" t="s">
        <v>104</v>
      </c>
      <c r="C50" s="10" t="s">
        <v>105</v>
      </c>
      <c r="D50" s="70">
        <f t="shared" si="3"/>
        <v>5899976</v>
      </c>
      <c r="E50" s="71">
        <v>2233723</v>
      </c>
      <c r="F50" s="71">
        <v>741181</v>
      </c>
      <c r="G50" s="71">
        <v>1101998</v>
      </c>
      <c r="H50" s="71">
        <v>515787</v>
      </c>
      <c r="I50" s="71">
        <v>497259</v>
      </c>
      <c r="J50" s="71">
        <v>0</v>
      </c>
      <c r="K50" s="71">
        <v>810028</v>
      </c>
      <c r="L50" s="73"/>
    </row>
    <row r="51" spans="1:12" s="22" customFormat="1" ht="12.75" x14ac:dyDescent="0.2">
      <c r="A51" s="25">
        <v>40</v>
      </c>
      <c r="B51" s="27" t="s">
        <v>106</v>
      </c>
      <c r="C51" s="21" t="s">
        <v>107</v>
      </c>
      <c r="D51" s="70">
        <f t="shared" si="3"/>
        <v>56740478</v>
      </c>
      <c r="E51" s="71">
        <v>12393895</v>
      </c>
      <c r="F51" s="71">
        <v>11033634</v>
      </c>
      <c r="G51" s="71">
        <v>6571558</v>
      </c>
      <c r="H51" s="71">
        <v>4591161</v>
      </c>
      <c r="I51" s="71">
        <v>3102782</v>
      </c>
      <c r="J51" s="71">
        <v>0</v>
      </c>
      <c r="K51" s="71">
        <v>19047448</v>
      </c>
      <c r="L51" s="73"/>
    </row>
    <row r="52" spans="1:12" s="1" customFormat="1" ht="12.75" x14ac:dyDescent="0.2">
      <c r="A52" s="25">
        <v>41</v>
      </c>
      <c r="B52" s="12" t="s">
        <v>108</v>
      </c>
      <c r="C52" s="10" t="s">
        <v>229</v>
      </c>
      <c r="D52" s="70">
        <f t="shared" si="3"/>
        <v>1920844</v>
      </c>
      <c r="E52" s="71">
        <v>0</v>
      </c>
      <c r="F52" s="71">
        <v>0</v>
      </c>
      <c r="G52" s="71">
        <v>1307971</v>
      </c>
      <c r="H52" s="71">
        <v>612873</v>
      </c>
      <c r="I52" s="71">
        <v>0</v>
      </c>
      <c r="J52" s="71">
        <v>0</v>
      </c>
      <c r="K52" s="71">
        <v>0</v>
      </c>
      <c r="L52" s="73"/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70">
        <f t="shared" si="3"/>
        <v>15588563</v>
      </c>
      <c r="E53" s="71">
        <v>5006473</v>
      </c>
      <c r="F53" s="71">
        <v>0</v>
      </c>
      <c r="G53" s="71">
        <v>4997767</v>
      </c>
      <c r="H53" s="71">
        <v>2090421</v>
      </c>
      <c r="I53" s="71">
        <v>3493902</v>
      </c>
      <c r="J53" s="71">
        <v>0</v>
      </c>
      <c r="K53" s="71">
        <v>0</v>
      </c>
      <c r="L53" s="73"/>
    </row>
    <row r="54" spans="1:12" s="1" customFormat="1" ht="12.75" x14ac:dyDescent="0.2">
      <c r="A54" s="25">
        <v>43</v>
      </c>
      <c r="B54" s="26" t="s">
        <v>110</v>
      </c>
      <c r="C54" s="10" t="s">
        <v>3</v>
      </c>
      <c r="D54" s="70">
        <f t="shared" si="3"/>
        <v>1437756</v>
      </c>
      <c r="E54" s="71">
        <v>0</v>
      </c>
      <c r="F54" s="71">
        <v>0</v>
      </c>
      <c r="G54" s="71">
        <v>979161</v>
      </c>
      <c r="H54" s="71">
        <v>458595</v>
      </c>
      <c r="I54" s="71">
        <v>0</v>
      </c>
      <c r="J54" s="71">
        <v>0</v>
      </c>
      <c r="K54" s="71">
        <v>0</v>
      </c>
      <c r="L54" s="73"/>
    </row>
    <row r="55" spans="1:12" s="1" customFormat="1" ht="12.75" x14ac:dyDescent="0.2">
      <c r="A55" s="25">
        <v>44</v>
      </c>
      <c r="B55" s="26" t="s">
        <v>111</v>
      </c>
      <c r="C55" s="10" t="s">
        <v>225</v>
      </c>
      <c r="D55" s="70">
        <f t="shared" si="3"/>
        <v>1908865</v>
      </c>
      <c r="E55" s="71">
        <v>0</v>
      </c>
      <c r="F55" s="71">
        <v>0</v>
      </c>
      <c r="G55" s="71">
        <v>662604</v>
      </c>
      <c r="H55" s="71">
        <v>1246261</v>
      </c>
      <c r="I55" s="71">
        <v>0</v>
      </c>
      <c r="J55" s="71">
        <v>0</v>
      </c>
      <c r="K55" s="71">
        <v>0</v>
      </c>
      <c r="L55" s="73"/>
    </row>
    <row r="56" spans="1:12" s="1" customFormat="1" ht="12.75" x14ac:dyDescent="0.2">
      <c r="A56" s="25">
        <v>45</v>
      </c>
      <c r="B56" s="14" t="s">
        <v>112</v>
      </c>
      <c r="C56" s="10" t="s">
        <v>0</v>
      </c>
      <c r="D56" s="70">
        <f t="shared" si="3"/>
        <v>7082638</v>
      </c>
      <c r="E56" s="71">
        <v>2006698</v>
      </c>
      <c r="F56" s="71">
        <v>0</v>
      </c>
      <c r="G56" s="71">
        <v>2104849</v>
      </c>
      <c r="H56" s="71">
        <v>875433</v>
      </c>
      <c r="I56" s="71">
        <v>2095658</v>
      </c>
      <c r="J56" s="71">
        <v>0</v>
      </c>
      <c r="K56" s="71">
        <v>0</v>
      </c>
      <c r="L56" s="73"/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70">
        <f t="shared" si="3"/>
        <v>644394</v>
      </c>
      <c r="E57" s="71">
        <v>0</v>
      </c>
      <c r="F57" s="71">
        <v>0</v>
      </c>
      <c r="G57" s="71">
        <v>344485</v>
      </c>
      <c r="H57" s="71">
        <v>299909</v>
      </c>
      <c r="I57" s="71">
        <v>0</v>
      </c>
      <c r="J57" s="71">
        <v>0</v>
      </c>
      <c r="K57" s="71">
        <v>0</v>
      </c>
      <c r="L57" s="73"/>
    </row>
    <row r="58" spans="1:12" s="1" customFormat="1" ht="12.75" x14ac:dyDescent="0.2">
      <c r="A58" s="25">
        <v>47</v>
      </c>
      <c r="B58" s="14" t="s">
        <v>114</v>
      </c>
      <c r="C58" s="10" t="s">
        <v>1</v>
      </c>
      <c r="D58" s="70">
        <f t="shared" si="3"/>
        <v>1821326</v>
      </c>
      <c r="E58" s="71">
        <v>0</v>
      </c>
      <c r="F58" s="71">
        <v>0</v>
      </c>
      <c r="G58" s="71">
        <v>1231638</v>
      </c>
      <c r="H58" s="71">
        <v>589688</v>
      </c>
      <c r="I58" s="71">
        <v>0</v>
      </c>
      <c r="J58" s="71">
        <v>0</v>
      </c>
      <c r="K58" s="71">
        <v>0</v>
      </c>
      <c r="L58" s="73"/>
    </row>
    <row r="59" spans="1:12" s="1" customFormat="1" ht="12.75" x14ac:dyDescent="0.2">
      <c r="A59" s="25">
        <v>48</v>
      </c>
      <c r="B59" s="26" t="s">
        <v>115</v>
      </c>
      <c r="C59" s="10" t="s">
        <v>226</v>
      </c>
      <c r="D59" s="70">
        <f t="shared" si="3"/>
        <v>3089052</v>
      </c>
      <c r="E59" s="71">
        <v>0</v>
      </c>
      <c r="F59" s="71">
        <v>0</v>
      </c>
      <c r="G59" s="71">
        <v>2189160</v>
      </c>
      <c r="H59" s="71">
        <v>899892</v>
      </c>
      <c r="I59" s="71">
        <v>0</v>
      </c>
      <c r="J59" s="71">
        <v>0</v>
      </c>
      <c r="K59" s="71">
        <v>0</v>
      </c>
      <c r="L59" s="73"/>
    </row>
    <row r="60" spans="1:12" s="1" customFormat="1" ht="12.75" x14ac:dyDescent="0.2">
      <c r="A60" s="25">
        <v>49</v>
      </c>
      <c r="B60" s="26" t="s">
        <v>116</v>
      </c>
      <c r="C60" s="10" t="s">
        <v>26</v>
      </c>
      <c r="D60" s="70">
        <f t="shared" si="3"/>
        <v>22954562</v>
      </c>
      <c r="E60" s="71">
        <v>9579063</v>
      </c>
      <c r="F60" s="71">
        <v>0</v>
      </c>
      <c r="G60" s="71">
        <v>6384521</v>
      </c>
      <c r="H60" s="71">
        <v>2605305</v>
      </c>
      <c r="I60" s="71">
        <v>4385673</v>
      </c>
      <c r="J60" s="71">
        <v>0</v>
      </c>
      <c r="K60" s="71">
        <v>0</v>
      </c>
      <c r="L60" s="73"/>
    </row>
    <row r="61" spans="1:12" s="1" customFormat="1" ht="12.75" x14ac:dyDescent="0.2">
      <c r="A61" s="25">
        <v>50</v>
      </c>
      <c r="B61" s="26" t="s">
        <v>117</v>
      </c>
      <c r="C61" s="10" t="s">
        <v>227</v>
      </c>
      <c r="D61" s="70">
        <f t="shared" si="3"/>
        <v>1654169</v>
      </c>
      <c r="E61" s="71">
        <v>0</v>
      </c>
      <c r="F61" s="71">
        <v>0</v>
      </c>
      <c r="G61" s="71">
        <v>1170690</v>
      </c>
      <c r="H61" s="71">
        <v>483479</v>
      </c>
      <c r="I61" s="71">
        <v>0</v>
      </c>
      <c r="J61" s="71">
        <v>0</v>
      </c>
      <c r="K61" s="71">
        <v>0</v>
      </c>
      <c r="L61" s="73"/>
    </row>
    <row r="62" spans="1:12" s="1" customFormat="1" ht="12.75" x14ac:dyDescent="0.2">
      <c r="A62" s="25">
        <v>51</v>
      </c>
      <c r="B62" s="26" t="s">
        <v>231</v>
      </c>
      <c r="C62" s="10" t="s">
        <v>230</v>
      </c>
      <c r="D62" s="70">
        <f t="shared" si="3"/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3"/>
    </row>
    <row r="63" spans="1:12" s="1" customFormat="1" ht="12.75" x14ac:dyDescent="0.2">
      <c r="A63" s="25">
        <v>52</v>
      </c>
      <c r="B63" s="26" t="s">
        <v>241</v>
      </c>
      <c r="C63" s="10" t="s">
        <v>242</v>
      </c>
      <c r="D63" s="70">
        <f t="shared" si="3"/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3"/>
    </row>
    <row r="64" spans="1:12" s="1" customFormat="1" ht="12.75" x14ac:dyDescent="0.2">
      <c r="A64" s="25">
        <v>53</v>
      </c>
      <c r="B64" s="26" t="s">
        <v>118</v>
      </c>
      <c r="C64" s="10" t="s">
        <v>54</v>
      </c>
      <c r="D64" s="70">
        <f t="shared" si="3"/>
        <v>1834207</v>
      </c>
      <c r="E64" s="71">
        <v>0</v>
      </c>
      <c r="F64" s="71">
        <v>0</v>
      </c>
      <c r="G64" s="71">
        <v>1476866</v>
      </c>
      <c r="H64" s="71">
        <v>357341</v>
      </c>
      <c r="I64" s="71">
        <v>0</v>
      </c>
      <c r="J64" s="71">
        <v>0</v>
      </c>
      <c r="K64" s="71">
        <v>0</v>
      </c>
      <c r="L64" s="73"/>
    </row>
    <row r="65" spans="1:12" s="1" customFormat="1" ht="12.75" x14ac:dyDescent="0.2">
      <c r="A65" s="25">
        <v>54</v>
      </c>
      <c r="B65" s="14" t="s">
        <v>119</v>
      </c>
      <c r="C65" s="10" t="s">
        <v>243</v>
      </c>
      <c r="D65" s="70">
        <f t="shared" si="3"/>
        <v>1442508</v>
      </c>
      <c r="E65" s="71">
        <v>0</v>
      </c>
      <c r="F65" s="71">
        <v>0</v>
      </c>
      <c r="G65" s="71">
        <v>1161513</v>
      </c>
      <c r="H65" s="71">
        <v>280995</v>
      </c>
      <c r="I65" s="71">
        <v>0</v>
      </c>
      <c r="J65" s="71">
        <v>0</v>
      </c>
      <c r="K65" s="71">
        <v>0</v>
      </c>
      <c r="L65" s="73"/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70">
        <f t="shared" si="3"/>
        <v>2041807</v>
      </c>
      <c r="E66" s="71">
        <v>0</v>
      </c>
      <c r="F66" s="71">
        <v>0</v>
      </c>
      <c r="G66" s="71">
        <v>1644172</v>
      </c>
      <c r="H66" s="71">
        <v>397635</v>
      </c>
      <c r="I66" s="71">
        <v>0</v>
      </c>
      <c r="J66" s="71">
        <v>0</v>
      </c>
      <c r="K66" s="71">
        <v>0</v>
      </c>
      <c r="L66" s="73"/>
    </row>
    <row r="67" spans="1:12" s="1" customFormat="1" ht="23.25" customHeight="1" x14ac:dyDescent="0.2">
      <c r="A67" s="25">
        <v>56</v>
      </c>
      <c r="B67" s="14" t="s">
        <v>122</v>
      </c>
      <c r="C67" s="10" t="s">
        <v>244</v>
      </c>
      <c r="D67" s="70">
        <f t="shared" si="3"/>
        <v>2621677</v>
      </c>
      <c r="E67" s="71">
        <v>0</v>
      </c>
      <c r="F67" s="71">
        <v>0</v>
      </c>
      <c r="G67" s="71">
        <v>2110583</v>
      </c>
      <c r="H67" s="71">
        <v>511094</v>
      </c>
      <c r="I67" s="71">
        <v>0</v>
      </c>
      <c r="J67" s="71">
        <v>0</v>
      </c>
      <c r="K67" s="71">
        <v>0</v>
      </c>
      <c r="L67" s="73"/>
    </row>
    <row r="68" spans="1:12" s="1" customFormat="1" ht="24" customHeight="1" x14ac:dyDescent="0.2">
      <c r="A68" s="25">
        <v>57</v>
      </c>
      <c r="B68" s="26" t="s">
        <v>123</v>
      </c>
      <c r="C68" s="10" t="s">
        <v>401</v>
      </c>
      <c r="D68" s="70">
        <f t="shared" si="3"/>
        <v>1589696</v>
      </c>
      <c r="E68" s="71">
        <v>0</v>
      </c>
      <c r="F68" s="71">
        <v>0</v>
      </c>
      <c r="G68" s="71">
        <v>1280071</v>
      </c>
      <c r="H68" s="71">
        <v>309625</v>
      </c>
      <c r="I68" s="71">
        <v>0</v>
      </c>
      <c r="J68" s="71">
        <v>0</v>
      </c>
      <c r="K68" s="71">
        <v>0</v>
      </c>
      <c r="L68" s="73"/>
    </row>
    <row r="69" spans="1:12" s="1" customFormat="1" ht="24" x14ac:dyDescent="0.2">
      <c r="A69" s="25">
        <v>58</v>
      </c>
      <c r="B69" s="12" t="s">
        <v>124</v>
      </c>
      <c r="C69" s="10" t="s">
        <v>245</v>
      </c>
      <c r="D69" s="70">
        <f t="shared" si="3"/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3"/>
    </row>
    <row r="70" spans="1:12" s="1" customFormat="1" ht="24" x14ac:dyDescent="0.2">
      <c r="A70" s="25">
        <v>59</v>
      </c>
      <c r="B70" s="12" t="s">
        <v>125</v>
      </c>
      <c r="C70" s="10" t="s">
        <v>246</v>
      </c>
      <c r="D70" s="70">
        <f t="shared" si="3"/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3"/>
    </row>
    <row r="71" spans="1:12" s="1" customFormat="1" ht="12.75" x14ac:dyDescent="0.2">
      <c r="A71" s="25">
        <v>60</v>
      </c>
      <c r="B71" s="14" t="s">
        <v>126</v>
      </c>
      <c r="C71" s="10" t="s">
        <v>247</v>
      </c>
      <c r="D71" s="70">
        <f t="shared" si="3"/>
        <v>7939479</v>
      </c>
      <c r="E71" s="71">
        <v>0</v>
      </c>
      <c r="F71" s="71">
        <v>0</v>
      </c>
      <c r="G71" s="71">
        <v>5408030</v>
      </c>
      <c r="H71" s="71">
        <v>2531449</v>
      </c>
      <c r="I71" s="71">
        <v>0</v>
      </c>
      <c r="J71" s="71">
        <v>0</v>
      </c>
      <c r="K71" s="71">
        <v>0</v>
      </c>
      <c r="L71" s="73"/>
    </row>
    <row r="72" spans="1:12" s="1" customFormat="1" ht="12.75" x14ac:dyDescent="0.2">
      <c r="A72" s="25">
        <v>61</v>
      </c>
      <c r="B72" s="14" t="s">
        <v>127</v>
      </c>
      <c r="C72" s="10" t="s">
        <v>53</v>
      </c>
      <c r="D72" s="70">
        <f t="shared" si="3"/>
        <v>8293716</v>
      </c>
      <c r="E72" s="71">
        <v>3633291</v>
      </c>
      <c r="F72" s="71">
        <v>0</v>
      </c>
      <c r="G72" s="71">
        <v>3309526</v>
      </c>
      <c r="H72" s="71">
        <v>1350899</v>
      </c>
      <c r="I72" s="71">
        <v>0</v>
      </c>
      <c r="J72" s="71">
        <v>0</v>
      </c>
      <c r="K72" s="71">
        <v>0</v>
      </c>
      <c r="L72" s="73"/>
    </row>
    <row r="73" spans="1:12" s="1" customFormat="1" ht="12.75" x14ac:dyDescent="0.2">
      <c r="A73" s="25">
        <v>62</v>
      </c>
      <c r="B73" s="14" t="s">
        <v>128</v>
      </c>
      <c r="C73" s="10" t="s">
        <v>248</v>
      </c>
      <c r="D73" s="70">
        <f t="shared" ref="D73:D93" si="4">SUM(E73:K73)</f>
        <v>10815823</v>
      </c>
      <c r="E73" s="71">
        <v>0</v>
      </c>
      <c r="F73" s="71">
        <v>0</v>
      </c>
      <c r="G73" s="71">
        <v>7311967</v>
      </c>
      <c r="H73" s="71">
        <v>3503856</v>
      </c>
      <c r="I73" s="71">
        <v>0</v>
      </c>
      <c r="J73" s="71">
        <v>0</v>
      </c>
      <c r="K73" s="71">
        <v>0</v>
      </c>
      <c r="L73" s="73"/>
    </row>
    <row r="74" spans="1:12" s="1" customFormat="1" ht="24" x14ac:dyDescent="0.2">
      <c r="A74" s="25">
        <v>63</v>
      </c>
      <c r="B74" s="14" t="s">
        <v>129</v>
      </c>
      <c r="C74" s="10" t="s">
        <v>249</v>
      </c>
      <c r="D74" s="70">
        <f t="shared" si="4"/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3"/>
    </row>
    <row r="75" spans="1:12" s="1" customFormat="1" ht="24" x14ac:dyDescent="0.2">
      <c r="A75" s="25">
        <v>64</v>
      </c>
      <c r="B75" s="12" t="s">
        <v>130</v>
      </c>
      <c r="C75" s="10" t="s">
        <v>250</v>
      </c>
      <c r="D75" s="70">
        <f t="shared" si="4"/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3"/>
    </row>
    <row r="76" spans="1:12" s="1" customFormat="1" ht="24" x14ac:dyDescent="0.2">
      <c r="A76" s="25">
        <v>65</v>
      </c>
      <c r="B76" s="14" t="s">
        <v>131</v>
      </c>
      <c r="C76" s="10" t="s">
        <v>251</v>
      </c>
      <c r="D76" s="70">
        <f t="shared" si="4"/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3"/>
    </row>
    <row r="77" spans="1:12" s="1" customFormat="1" ht="24" x14ac:dyDescent="0.2">
      <c r="A77" s="25">
        <v>66</v>
      </c>
      <c r="B77" s="14" t="s">
        <v>132</v>
      </c>
      <c r="C77" s="10" t="s">
        <v>252</v>
      </c>
      <c r="D77" s="70">
        <f t="shared" si="4"/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3"/>
    </row>
    <row r="78" spans="1:12" s="1" customFormat="1" ht="24" x14ac:dyDescent="0.2">
      <c r="A78" s="25">
        <v>67</v>
      </c>
      <c r="B78" s="12" t="s">
        <v>133</v>
      </c>
      <c r="C78" s="10" t="s">
        <v>253</v>
      </c>
      <c r="D78" s="70">
        <f t="shared" si="4"/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3"/>
    </row>
    <row r="79" spans="1:12" s="1" customFormat="1" ht="24" x14ac:dyDescent="0.2">
      <c r="A79" s="25">
        <v>68</v>
      </c>
      <c r="B79" s="12" t="s">
        <v>134</v>
      </c>
      <c r="C79" s="10" t="s">
        <v>254</v>
      </c>
      <c r="D79" s="70">
        <f t="shared" si="4"/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3"/>
    </row>
    <row r="80" spans="1:12" s="1" customFormat="1" ht="24" x14ac:dyDescent="0.2">
      <c r="A80" s="25">
        <v>69</v>
      </c>
      <c r="B80" s="12" t="s">
        <v>135</v>
      </c>
      <c r="C80" s="10" t="s">
        <v>255</v>
      </c>
      <c r="D80" s="70">
        <f t="shared" si="4"/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3"/>
    </row>
    <row r="81" spans="1:12" s="1" customFormat="1" ht="12.75" x14ac:dyDescent="0.2">
      <c r="A81" s="25">
        <v>70</v>
      </c>
      <c r="B81" s="26" t="s">
        <v>136</v>
      </c>
      <c r="C81" s="10" t="s">
        <v>137</v>
      </c>
      <c r="D81" s="70">
        <f t="shared" si="4"/>
        <v>11915234</v>
      </c>
      <c r="E81" s="71">
        <v>4980591</v>
      </c>
      <c r="F81" s="71">
        <v>0</v>
      </c>
      <c r="G81" s="71">
        <v>4985745</v>
      </c>
      <c r="H81" s="71">
        <v>1948898</v>
      </c>
      <c r="I81" s="71">
        <v>0</v>
      </c>
      <c r="J81" s="71">
        <v>0</v>
      </c>
      <c r="K81" s="71">
        <v>0</v>
      </c>
      <c r="L81" s="73"/>
    </row>
    <row r="82" spans="1:12" s="1" customFormat="1" ht="12.75" x14ac:dyDescent="0.2">
      <c r="A82" s="25">
        <v>71</v>
      </c>
      <c r="B82" s="12" t="s">
        <v>138</v>
      </c>
      <c r="C82" s="10" t="s">
        <v>256</v>
      </c>
      <c r="D82" s="70">
        <f t="shared" si="4"/>
        <v>26314837</v>
      </c>
      <c r="E82" s="71">
        <v>13525952</v>
      </c>
      <c r="F82" s="71">
        <v>0</v>
      </c>
      <c r="G82" s="71">
        <v>10071461</v>
      </c>
      <c r="H82" s="71">
        <v>2717424</v>
      </c>
      <c r="I82" s="71">
        <v>0</v>
      </c>
      <c r="J82" s="71">
        <v>0</v>
      </c>
      <c r="K82" s="71">
        <v>0</v>
      </c>
      <c r="L82" s="73"/>
    </row>
    <row r="83" spans="1:12" s="1" customFormat="1" ht="12.75" x14ac:dyDescent="0.2">
      <c r="A83" s="25">
        <v>72</v>
      </c>
      <c r="B83" s="26" t="s">
        <v>139</v>
      </c>
      <c r="C83" s="10" t="s">
        <v>36</v>
      </c>
      <c r="D83" s="70">
        <f t="shared" si="4"/>
        <v>23274837</v>
      </c>
      <c r="E83" s="71">
        <v>11376733</v>
      </c>
      <c r="F83" s="71">
        <v>0</v>
      </c>
      <c r="G83" s="71">
        <v>8514380</v>
      </c>
      <c r="H83" s="71">
        <v>3383724</v>
      </c>
      <c r="I83" s="71">
        <v>0</v>
      </c>
      <c r="J83" s="71">
        <v>0</v>
      </c>
      <c r="K83" s="71">
        <v>0</v>
      </c>
      <c r="L83" s="73"/>
    </row>
    <row r="84" spans="1:12" s="1" customFormat="1" ht="12.75" x14ac:dyDescent="0.2">
      <c r="A84" s="25">
        <v>73</v>
      </c>
      <c r="B84" s="12" t="s">
        <v>140</v>
      </c>
      <c r="C84" s="10" t="s">
        <v>38</v>
      </c>
      <c r="D84" s="70">
        <f t="shared" si="4"/>
        <v>9230198</v>
      </c>
      <c r="E84" s="71">
        <v>3932703</v>
      </c>
      <c r="F84" s="71">
        <v>0</v>
      </c>
      <c r="G84" s="71">
        <v>3581222</v>
      </c>
      <c r="H84" s="71">
        <v>1716273</v>
      </c>
      <c r="I84" s="71">
        <v>0</v>
      </c>
      <c r="J84" s="71">
        <v>0</v>
      </c>
      <c r="K84" s="71">
        <v>0</v>
      </c>
      <c r="L84" s="73"/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70">
        <f t="shared" si="4"/>
        <v>130269098</v>
      </c>
      <c r="E85" s="71">
        <v>40961691</v>
      </c>
      <c r="F85" s="71">
        <v>0</v>
      </c>
      <c r="G85" s="71">
        <v>9504150</v>
      </c>
      <c r="H85" s="71">
        <v>6456804</v>
      </c>
      <c r="I85" s="71">
        <v>24486802</v>
      </c>
      <c r="J85" s="71">
        <v>0</v>
      </c>
      <c r="K85" s="71">
        <v>48859651</v>
      </c>
      <c r="L85" s="73"/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70">
        <f t="shared" si="4"/>
        <v>19658700</v>
      </c>
      <c r="E86" s="71">
        <v>11647243</v>
      </c>
      <c r="F86" s="71">
        <v>6503264</v>
      </c>
      <c r="G86" s="71">
        <v>1214473</v>
      </c>
      <c r="H86" s="71">
        <v>293720</v>
      </c>
      <c r="I86" s="71">
        <v>0</v>
      </c>
      <c r="J86" s="71">
        <v>0</v>
      </c>
      <c r="K86" s="71">
        <v>0</v>
      </c>
      <c r="L86" s="73"/>
    </row>
    <row r="87" spans="1:12" s="1" customFormat="1" ht="12.75" x14ac:dyDescent="0.2">
      <c r="A87" s="25">
        <v>76</v>
      </c>
      <c r="B87" s="12" t="s">
        <v>143</v>
      </c>
      <c r="C87" s="10" t="s">
        <v>237</v>
      </c>
      <c r="D87" s="70">
        <f t="shared" si="4"/>
        <v>22875275</v>
      </c>
      <c r="E87" s="71">
        <v>9762097</v>
      </c>
      <c r="F87" s="71">
        <v>0</v>
      </c>
      <c r="G87" s="71">
        <v>7705899</v>
      </c>
      <c r="H87" s="71">
        <v>5407279</v>
      </c>
      <c r="I87" s="71">
        <v>0</v>
      </c>
      <c r="J87" s="71">
        <v>0</v>
      </c>
      <c r="K87" s="71">
        <v>0</v>
      </c>
      <c r="L87" s="73"/>
    </row>
    <row r="88" spans="1:12" s="1" customFormat="1" ht="12.75" x14ac:dyDescent="0.2">
      <c r="A88" s="25">
        <v>77</v>
      </c>
      <c r="B88" s="12" t="s">
        <v>144</v>
      </c>
      <c r="C88" s="21" t="s">
        <v>351</v>
      </c>
      <c r="D88" s="70">
        <f t="shared" si="4"/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3"/>
    </row>
    <row r="89" spans="1:12" s="1" customFormat="1" ht="12.75" x14ac:dyDescent="0.2">
      <c r="A89" s="25">
        <v>78</v>
      </c>
      <c r="B89" s="14" t="s">
        <v>145</v>
      </c>
      <c r="C89" s="10" t="s">
        <v>268</v>
      </c>
      <c r="D89" s="70">
        <f t="shared" si="4"/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3"/>
    </row>
    <row r="90" spans="1:12" s="1" customFormat="1" ht="24" x14ac:dyDescent="0.2">
      <c r="A90" s="285">
        <v>79</v>
      </c>
      <c r="B90" s="288" t="s">
        <v>146</v>
      </c>
      <c r="C90" s="17" t="s">
        <v>257</v>
      </c>
      <c r="D90" s="70">
        <f t="shared" si="4"/>
        <v>3545718</v>
      </c>
      <c r="E90" s="71">
        <v>2202349</v>
      </c>
      <c r="F90" s="71">
        <v>393003</v>
      </c>
      <c r="G90" s="71">
        <v>427827</v>
      </c>
      <c r="H90" s="71">
        <v>208250</v>
      </c>
      <c r="I90" s="71">
        <v>0</v>
      </c>
      <c r="J90" s="71">
        <v>0</v>
      </c>
      <c r="K90" s="71">
        <v>314289</v>
      </c>
      <c r="L90" s="73"/>
    </row>
    <row r="91" spans="1:12" s="1" customFormat="1" ht="36" x14ac:dyDescent="0.2">
      <c r="A91" s="286"/>
      <c r="B91" s="289"/>
      <c r="C91" s="10" t="s">
        <v>349</v>
      </c>
      <c r="D91" s="70">
        <f t="shared" si="4"/>
        <v>3545718</v>
      </c>
      <c r="E91" s="71">
        <v>2202349</v>
      </c>
      <c r="F91" s="71">
        <v>393003</v>
      </c>
      <c r="G91" s="71">
        <v>427827</v>
      </c>
      <c r="H91" s="71">
        <v>208250</v>
      </c>
      <c r="I91" s="71">
        <v>0</v>
      </c>
      <c r="J91" s="71">
        <v>0</v>
      </c>
      <c r="K91" s="71">
        <v>314289</v>
      </c>
      <c r="L91" s="73"/>
    </row>
    <row r="92" spans="1:12" s="1" customFormat="1" ht="24" x14ac:dyDescent="0.2">
      <c r="A92" s="286"/>
      <c r="B92" s="289"/>
      <c r="C92" s="10" t="s">
        <v>258</v>
      </c>
      <c r="D92" s="70">
        <f t="shared" si="4"/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3"/>
    </row>
    <row r="93" spans="1:12" s="1" customFormat="1" ht="36" x14ac:dyDescent="0.2">
      <c r="A93" s="287"/>
      <c r="B93" s="290"/>
      <c r="C93" s="28" t="s">
        <v>350</v>
      </c>
      <c r="D93" s="70">
        <f t="shared" si="4"/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3"/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25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3"/>
    </row>
    <row r="95" spans="1:12" s="1" customFormat="1" ht="12.75" x14ac:dyDescent="0.2">
      <c r="A95" s="25">
        <v>81</v>
      </c>
      <c r="B95" s="14" t="s">
        <v>148</v>
      </c>
      <c r="C95" s="10" t="s">
        <v>149</v>
      </c>
      <c r="D95" s="70">
        <f t="shared" ref="D95:D124" si="5">SUM(E95:K95)</f>
        <v>483456</v>
      </c>
      <c r="E95" s="71">
        <v>0</v>
      </c>
      <c r="F95" s="71">
        <v>0</v>
      </c>
      <c r="G95" s="71">
        <v>343488</v>
      </c>
      <c r="H95" s="71">
        <v>139968</v>
      </c>
      <c r="I95" s="71">
        <v>0</v>
      </c>
      <c r="J95" s="71">
        <v>0</v>
      </c>
      <c r="K95" s="71">
        <v>0</v>
      </c>
      <c r="L95" s="73"/>
    </row>
    <row r="96" spans="1:12" s="1" customFormat="1" ht="12.75" x14ac:dyDescent="0.2">
      <c r="A96" s="25">
        <v>82</v>
      </c>
      <c r="B96" s="26" t="s">
        <v>150</v>
      </c>
      <c r="C96" s="10" t="s">
        <v>151</v>
      </c>
      <c r="D96" s="70">
        <f t="shared" si="5"/>
        <v>14229091</v>
      </c>
      <c r="E96" s="71">
        <v>5884251</v>
      </c>
      <c r="F96" s="71">
        <v>0</v>
      </c>
      <c r="G96" s="71">
        <v>4569869</v>
      </c>
      <c r="H96" s="71">
        <v>3774971</v>
      </c>
      <c r="I96" s="71">
        <v>0</v>
      </c>
      <c r="J96" s="71">
        <v>0</v>
      </c>
      <c r="K96" s="71">
        <v>0</v>
      </c>
      <c r="L96" s="73"/>
    </row>
    <row r="97" spans="1:12" s="1" customFormat="1" ht="12.75" x14ac:dyDescent="0.2">
      <c r="A97" s="25">
        <v>83</v>
      </c>
      <c r="B97" s="14" t="s">
        <v>152</v>
      </c>
      <c r="C97" s="10" t="s">
        <v>28</v>
      </c>
      <c r="D97" s="70">
        <f t="shared" si="5"/>
        <v>1334886</v>
      </c>
      <c r="E97" s="71">
        <v>0</v>
      </c>
      <c r="F97" s="71">
        <v>0</v>
      </c>
      <c r="G97" s="71">
        <v>978310</v>
      </c>
      <c r="H97" s="71">
        <v>356576</v>
      </c>
      <c r="I97" s="71">
        <v>0</v>
      </c>
      <c r="J97" s="71">
        <v>0</v>
      </c>
      <c r="K97" s="71">
        <v>0</v>
      </c>
      <c r="L97" s="73"/>
    </row>
    <row r="98" spans="1:12" s="1" customFormat="1" ht="12.75" x14ac:dyDescent="0.2">
      <c r="A98" s="25">
        <v>84</v>
      </c>
      <c r="B98" s="26" t="s">
        <v>153</v>
      </c>
      <c r="C98" s="10" t="s">
        <v>12</v>
      </c>
      <c r="D98" s="70">
        <f t="shared" si="5"/>
        <v>898883</v>
      </c>
      <c r="E98" s="71">
        <v>0</v>
      </c>
      <c r="F98" s="71">
        <v>0</v>
      </c>
      <c r="G98" s="71">
        <v>496420</v>
      </c>
      <c r="H98" s="71">
        <v>402463</v>
      </c>
      <c r="I98" s="71">
        <v>0</v>
      </c>
      <c r="J98" s="71">
        <v>0</v>
      </c>
      <c r="K98" s="71">
        <v>0</v>
      </c>
      <c r="L98" s="73"/>
    </row>
    <row r="99" spans="1:12" s="1" customFormat="1" ht="12.75" x14ac:dyDescent="0.2">
      <c r="A99" s="25">
        <v>85</v>
      </c>
      <c r="B99" s="26" t="s">
        <v>154</v>
      </c>
      <c r="C99" s="10" t="s">
        <v>27</v>
      </c>
      <c r="D99" s="70">
        <f t="shared" si="5"/>
        <v>6542832</v>
      </c>
      <c r="E99" s="71">
        <v>2620387</v>
      </c>
      <c r="F99" s="71">
        <v>0</v>
      </c>
      <c r="G99" s="71">
        <v>2805615</v>
      </c>
      <c r="H99" s="71">
        <v>1116830</v>
      </c>
      <c r="I99" s="71">
        <v>0</v>
      </c>
      <c r="J99" s="71">
        <v>0</v>
      </c>
      <c r="K99" s="71">
        <v>0</v>
      </c>
      <c r="L99" s="73"/>
    </row>
    <row r="100" spans="1:12" s="1" customFormat="1" ht="12.75" x14ac:dyDescent="0.2">
      <c r="A100" s="25">
        <v>86</v>
      </c>
      <c r="B100" s="14" t="s">
        <v>155</v>
      </c>
      <c r="C100" s="10" t="s">
        <v>45</v>
      </c>
      <c r="D100" s="70">
        <f t="shared" si="5"/>
        <v>2674656</v>
      </c>
      <c r="E100" s="71">
        <v>1140314</v>
      </c>
      <c r="F100" s="71">
        <v>0</v>
      </c>
      <c r="G100" s="71">
        <v>1037674</v>
      </c>
      <c r="H100" s="71">
        <v>496668</v>
      </c>
      <c r="I100" s="71">
        <v>0</v>
      </c>
      <c r="J100" s="71">
        <v>0</v>
      </c>
      <c r="K100" s="71">
        <v>0</v>
      </c>
      <c r="L100" s="73"/>
    </row>
    <row r="101" spans="1:12" s="1" customFormat="1" ht="12.75" x14ac:dyDescent="0.2">
      <c r="A101" s="25">
        <v>87</v>
      </c>
      <c r="B101" s="14" t="s">
        <v>156</v>
      </c>
      <c r="C101" s="10" t="s">
        <v>33</v>
      </c>
      <c r="D101" s="70">
        <f t="shared" si="5"/>
        <v>5098800</v>
      </c>
      <c r="E101" s="71">
        <v>2968628</v>
      </c>
      <c r="F101" s="71">
        <v>0</v>
      </c>
      <c r="G101" s="71">
        <v>1493892</v>
      </c>
      <c r="H101" s="71">
        <v>636280</v>
      </c>
      <c r="I101" s="71">
        <v>0</v>
      </c>
      <c r="J101" s="71">
        <v>0</v>
      </c>
      <c r="K101" s="71">
        <v>0</v>
      </c>
      <c r="L101" s="73"/>
    </row>
    <row r="102" spans="1:12" s="1" customFormat="1" ht="12.75" x14ac:dyDescent="0.2">
      <c r="A102" s="25">
        <v>88</v>
      </c>
      <c r="B102" s="12" t="s">
        <v>157</v>
      </c>
      <c r="C102" s="10" t="s">
        <v>29</v>
      </c>
      <c r="D102" s="70">
        <f t="shared" si="5"/>
        <v>1136706</v>
      </c>
      <c r="E102" s="71">
        <v>0</v>
      </c>
      <c r="F102" s="71">
        <v>0</v>
      </c>
      <c r="G102" s="71">
        <v>0</v>
      </c>
      <c r="H102" s="71">
        <v>1136706</v>
      </c>
      <c r="I102" s="71">
        <v>0</v>
      </c>
      <c r="J102" s="71">
        <v>0</v>
      </c>
      <c r="K102" s="71">
        <v>0</v>
      </c>
      <c r="L102" s="73"/>
    </row>
    <row r="103" spans="1:12" s="1" customFormat="1" ht="12.75" x14ac:dyDescent="0.2">
      <c r="A103" s="25">
        <v>89</v>
      </c>
      <c r="B103" s="12" t="s">
        <v>158</v>
      </c>
      <c r="C103" s="10" t="s">
        <v>30</v>
      </c>
      <c r="D103" s="70">
        <f t="shared" si="5"/>
        <v>3288826</v>
      </c>
      <c r="E103" s="71">
        <v>0</v>
      </c>
      <c r="F103" s="71">
        <v>0</v>
      </c>
      <c r="G103" s="71">
        <v>2239957</v>
      </c>
      <c r="H103" s="71">
        <v>1048869</v>
      </c>
      <c r="I103" s="71">
        <v>0</v>
      </c>
      <c r="J103" s="71">
        <v>0</v>
      </c>
      <c r="K103" s="71">
        <v>0</v>
      </c>
      <c r="L103" s="73"/>
    </row>
    <row r="104" spans="1:12" s="1" customFormat="1" ht="12.75" x14ac:dyDescent="0.2">
      <c r="A104" s="25">
        <v>90</v>
      </c>
      <c r="B104" s="26" t="s">
        <v>159</v>
      </c>
      <c r="C104" s="10" t="s">
        <v>14</v>
      </c>
      <c r="D104" s="70">
        <f t="shared" si="5"/>
        <v>1159946</v>
      </c>
      <c r="E104" s="71">
        <v>0</v>
      </c>
      <c r="F104" s="71">
        <v>0</v>
      </c>
      <c r="G104" s="71">
        <v>783129</v>
      </c>
      <c r="H104" s="71">
        <v>376817</v>
      </c>
      <c r="I104" s="71">
        <v>0</v>
      </c>
      <c r="J104" s="71">
        <v>0</v>
      </c>
      <c r="K104" s="71">
        <v>0</v>
      </c>
      <c r="L104" s="73"/>
    </row>
    <row r="105" spans="1:12" s="1" customFormat="1" ht="12.75" x14ac:dyDescent="0.2">
      <c r="A105" s="25">
        <v>91</v>
      </c>
      <c r="B105" s="12" t="s">
        <v>160</v>
      </c>
      <c r="C105" s="10" t="s">
        <v>31</v>
      </c>
      <c r="D105" s="70">
        <f t="shared" si="5"/>
        <v>1813419</v>
      </c>
      <c r="E105" s="71">
        <v>0</v>
      </c>
      <c r="F105" s="71">
        <v>0</v>
      </c>
      <c r="G105" s="71">
        <v>1234974</v>
      </c>
      <c r="H105" s="71">
        <v>578445</v>
      </c>
      <c r="I105" s="71">
        <v>0</v>
      </c>
      <c r="J105" s="71">
        <v>0</v>
      </c>
      <c r="K105" s="71">
        <v>0</v>
      </c>
      <c r="L105" s="73"/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70">
        <f t="shared" si="5"/>
        <v>1913340</v>
      </c>
      <c r="E106" s="71">
        <v>0</v>
      </c>
      <c r="F106" s="71">
        <v>0</v>
      </c>
      <c r="G106" s="71">
        <v>1358250</v>
      </c>
      <c r="H106" s="71">
        <v>555090</v>
      </c>
      <c r="I106" s="71">
        <v>0</v>
      </c>
      <c r="J106" s="71">
        <v>0</v>
      </c>
      <c r="K106" s="71">
        <v>0</v>
      </c>
      <c r="L106" s="73"/>
    </row>
    <row r="107" spans="1:12" s="22" customFormat="1" ht="12.75" x14ac:dyDescent="0.2">
      <c r="A107" s="25">
        <v>93</v>
      </c>
      <c r="B107" s="24" t="s">
        <v>162</v>
      </c>
      <c r="C107" s="21" t="s">
        <v>13</v>
      </c>
      <c r="D107" s="70">
        <f t="shared" si="5"/>
        <v>14962337</v>
      </c>
      <c r="E107" s="71">
        <v>11472752</v>
      </c>
      <c r="F107" s="71">
        <v>0</v>
      </c>
      <c r="G107" s="71">
        <v>2177082</v>
      </c>
      <c r="H107" s="71">
        <v>1312503</v>
      </c>
      <c r="I107" s="71">
        <v>0</v>
      </c>
      <c r="J107" s="71">
        <v>0</v>
      </c>
      <c r="K107" s="71">
        <v>0</v>
      </c>
      <c r="L107" s="73"/>
    </row>
    <row r="108" spans="1:12" s="1" customFormat="1" ht="12.75" x14ac:dyDescent="0.2">
      <c r="A108" s="25">
        <v>94</v>
      </c>
      <c r="B108" s="26" t="s">
        <v>163</v>
      </c>
      <c r="C108" s="10" t="s">
        <v>32</v>
      </c>
      <c r="D108" s="70">
        <f t="shared" si="5"/>
        <v>1255189</v>
      </c>
      <c r="E108" s="71">
        <v>0</v>
      </c>
      <c r="F108" s="71">
        <v>0</v>
      </c>
      <c r="G108" s="71">
        <v>891486</v>
      </c>
      <c r="H108" s="71">
        <v>363703</v>
      </c>
      <c r="I108" s="71">
        <v>0</v>
      </c>
      <c r="J108" s="71">
        <v>0</v>
      </c>
      <c r="K108" s="71">
        <v>0</v>
      </c>
      <c r="L108" s="73"/>
    </row>
    <row r="109" spans="1:12" s="1" customFormat="1" ht="12.75" x14ac:dyDescent="0.2">
      <c r="A109" s="25">
        <v>95</v>
      </c>
      <c r="B109" s="26" t="s">
        <v>164</v>
      </c>
      <c r="C109" s="10" t="s">
        <v>55</v>
      </c>
      <c r="D109" s="70">
        <f t="shared" si="5"/>
        <v>2213417</v>
      </c>
      <c r="E109" s="71">
        <v>0</v>
      </c>
      <c r="F109" s="71">
        <v>0</v>
      </c>
      <c r="G109" s="71">
        <v>1558612</v>
      </c>
      <c r="H109" s="71">
        <v>654805</v>
      </c>
      <c r="I109" s="71">
        <v>0</v>
      </c>
      <c r="J109" s="71">
        <v>0</v>
      </c>
      <c r="K109" s="71">
        <v>0</v>
      </c>
      <c r="L109" s="73"/>
    </row>
    <row r="110" spans="1:12" s="1" customFormat="1" ht="12.75" x14ac:dyDescent="0.2">
      <c r="A110" s="25">
        <v>96</v>
      </c>
      <c r="B110" s="12" t="s">
        <v>165</v>
      </c>
      <c r="C110" s="10" t="s">
        <v>34</v>
      </c>
      <c r="D110" s="70">
        <f t="shared" si="5"/>
        <v>6198779</v>
      </c>
      <c r="E110" s="71">
        <v>2713924</v>
      </c>
      <c r="F110" s="71">
        <v>0</v>
      </c>
      <c r="G110" s="71">
        <v>2356318</v>
      </c>
      <c r="H110" s="71">
        <v>1128537</v>
      </c>
      <c r="I110" s="71">
        <v>0</v>
      </c>
      <c r="J110" s="71">
        <v>0</v>
      </c>
      <c r="K110" s="71">
        <v>0</v>
      </c>
      <c r="L110" s="73"/>
    </row>
    <row r="111" spans="1:12" s="1" customFormat="1" ht="12.75" x14ac:dyDescent="0.2">
      <c r="A111" s="25">
        <v>97</v>
      </c>
      <c r="B111" s="14" t="s">
        <v>166</v>
      </c>
      <c r="C111" s="10" t="s">
        <v>228</v>
      </c>
      <c r="D111" s="70">
        <f t="shared" si="5"/>
        <v>2701008</v>
      </c>
      <c r="E111" s="71">
        <v>1182784</v>
      </c>
      <c r="F111" s="71">
        <v>0</v>
      </c>
      <c r="G111" s="71">
        <v>1078175</v>
      </c>
      <c r="H111" s="71">
        <v>440049</v>
      </c>
      <c r="I111" s="71">
        <v>0</v>
      </c>
      <c r="J111" s="71">
        <v>0</v>
      </c>
      <c r="K111" s="71">
        <v>0</v>
      </c>
      <c r="L111" s="73"/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70">
        <f t="shared" si="5"/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3"/>
    </row>
    <row r="113" spans="1:12" s="1" customFormat="1" ht="12.75" x14ac:dyDescent="0.2">
      <c r="A113" s="25">
        <v>99</v>
      </c>
      <c r="B113" s="12" t="s">
        <v>169</v>
      </c>
      <c r="C113" s="10" t="s">
        <v>170</v>
      </c>
      <c r="D113" s="70">
        <f t="shared" si="5"/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3"/>
    </row>
    <row r="114" spans="1:12" s="1" customFormat="1" ht="12.75" x14ac:dyDescent="0.2">
      <c r="A114" s="25">
        <v>100</v>
      </c>
      <c r="B114" s="26" t="s">
        <v>171</v>
      </c>
      <c r="C114" s="10" t="s">
        <v>172</v>
      </c>
      <c r="D114" s="70">
        <f t="shared" si="5"/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3"/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70">
        <f t="shared" si="5"/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3"/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70">
        <f t="shared" si="5"/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3"/>
    </row>
    <row r="117" spans="1:12" s="1" customFormat="1" ht="12.75" x14ac:dyDescent="0.2">
      <c r="A117" s="25">
        <v>103</v>
      </c>
      <c r="B117" s="26" t="s">
        <v>177</v>
      </c>
      <c r="C117" s="10" t="s">
        <v>178</v>
      </c>
      <c r="D117" s="70">
        <f t="shared" si="5"/>
        <v>3637593</v>
      </c>
      <c r="E117" s="71">
        <v>0</v>
      </c>
      <c r="F117" s="71">
        <v>3637593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3"/>
    </row>
    <row r="118" spans="1:12" s="1" customFormat="1" ht="12.75" x14ac:dyDescent="0.2">
      <c r="A118" s="25">
        <v>104</v>
      </c>
      <c r="B118" s="26" t="s">
        <v>179</v>
      </c>
      <c r="C118" s="10" t="s">
        <v>180</v>
      </c>
      <c r="D118" s="70">
        <f t="shared" si="5"/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3"/>
    </row>
    <row r="119" spans="1:12" s="1" customFormat="1" ht="12.75" x14ac:dyDescent="0.2">
      <c r="A119" s="25">
        <v>105</v>
      </c>
      <c r="B119" s="18" t="s">
        <v>181</v>
      </c>
      <c r="C119" s="16" t="s">
        <v>182</v>
      </c>
      <c r="D119" s="70">
        <f t="shared" si="5"/>
        <v>77611667</v>
      </c>
      <c r="E119" s="71">
        <v>26344557</v>
      </c>
      <c r="F119" s="71">
        <v>51267110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3"/>
    </row>
    <row r="120" spans="1:12" s="1" customFormat="1" ht="12.75" x14ac:dyDescent="0.2">
      <c r="A120" s="25">
        <v>106</v>
      </c>
      <c r="B120" s="14" t="s">
        <v>183</v>
      </c>
      <c r="C120" s="10" t="s">
        <v>184</v>
      </c>
      <c r="D120" s="70">
        <f t="shared" si="5"/>
        <v>8386639</v>
      </c>
      <c r="E120" s="71">
        <v>0</v>
      </c>
      <c r="F120" s="71">
        <v>8386639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3"/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70">
        <f t="shared" si="5"/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3"/>
    </row>
    <row r="122" spans="1:12" s="1" customFormat="1" ht="12.75" x14ac:dyDescent="0.2">
      <c r="A122" s="25">
        <v>108</v>
      </c>
      <c r="B122" s="12" t="s">
        <v>187</v>
      </c>
      <c r="C122" s="19" t="s">
        <v>188</v>
      </c>
      <c r="D122" s="70">
        <f t="shared" si="5"/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3"/>
    </row>
    <row r="123" spans="1:12" s="1" customFormat="1" ht="12.75" x14ac:dyDescent="0.2">
      <c r="A123" s="25">
        <v>109</v>
      </c>
      <c r="B123" s="26" t="s">
        <v>189</v>
      </c>
      <c r="C123" s="10" t="s">
        <v>271</v>
      </c>
      <c r="D123" s="70">
        <f t="shared" si="5"/>
        <v>4993578</v>
      </c>
      <c r="E123" s="71">
        <v>0</v>
      </c>
      <c r="F123" s="71">
        <v>4993578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3"/>
    </row>
    <row r="124" spans="1:12" s="1" customFormat="1" ht="14.25" customHeight="1" x14ac:dyDescent="0.2">
      <c r="A124" s="25">
        <v>110</v>
      </c>
      <c r="B124" s="14" t="s">
        <v>190</v>
      </c>
      <c r="C124" s="10" t="s">
        <v>259</v>
      </c>
      <c r="D124" s="70">
        <f t="shared" si="5"/>
        <v>4871048</v>
      </c>
      <c r="E124" s="71">
        <v>1075515</v>
      </c>
      <c r="F124" s="71">
        <v>3795533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3"/>
    </row>
    <row r="125" spans="1:12" s="1" customFormat="1" ht="12.75" x14ac:dyDescent="0.2">
      <c r="A125" s="25">
        <v>111</v>
      </c>
      <c r="B125" s="12" t="s">
        <v>405</v>
      </c>
      <c r="C125" s="10" t="s">
        <v>381</v>
      </c>
      <c r="D125" s="70">
        <f t="shared" ref="D125:D141" si="6">SUM(E125:K125)</f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3"/>
    </row>
    <row r="126" spans="1:12" s="1" customFormat="1" ht="12.75" x14ac:dyDescent="0.2">
      <c r="A126" s="25">
        <v>112</v>
      </c>
      <c r="B126" s="14" t="s">
        <v>191</v>
      </c>
      <c r="C126" s="10" t="s">
        <v>192</v>
      </c>
      <c r="D126" s="70">
        <f t="shared" si="6"/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3"/>
    </row>
    <row r="127" spans="1:12" s="1" customFormat="1" ht="13.5" customHeight="1" x14ac:dyDescent="0.2">
      <c r="A127" s="25">
        <v>113</v>
      </c>
      <c r="B127" s="14" t="s">
        <v>193</v>
      </c>
      <c r="C127" s="10" t="s">
        <v>390</v>
      </c>
      <c r="D127" s="70">
        <f t="shared" si="6"/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3"/>
    </row>
    <row r="128" spans="1:12" s="1" customFormat="1" ht="12.75" x14ac:dyDescent="0.2">
      <c r="A128" s="25">
        <v>114</v>
      </c>
      <c r="B128" s="26" t="s">
        <v>194</v>
      </c>
      <c r="C128" s="10" t="s">
        <v>195</v>
      </c>
      <c r="D128" s="70">
        <f t="shared" si="6"/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3"/>
    </row>
    <row r="129" spans="1:12" s="1" customFormat="1" ht="24" x14ac:dyDescent="0.2">
      <c r="A129" s="25">
        <v>115</v>
      </c>
      <c r="B129" s="26" t="s">
        <v>196</v>
      </c>
      <c r="C129" s="52" t="s">
        <v>348</v>
      </c>
      <c r="D129" s="70">
        <f t="shared" si="6"/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3"/>
    </row>
    <row r="130" spans="1:12" s="1" customFormat="1" ht="12.75" x14ac:dyDescent="0.2">
      <c r="A130" s="25">
        <v>116</v>
      </c>
      <c r="B130" s="26" t="s">
        <v>197</v>
      </c>
      <c r="C130" s="10" t="s">
        <v>234</v>
      </c>
      <c r="D130" s="70">
        <f t="shared" si="6"/>
        <v>138353613</v>
      </c>
      <c r="E130" s="71">
        <v>57945600</v>
      </c>
      <c r="F130" s="71">
        <v>43166258</v>
      </c>
      <c r="G130" s="71">
        <v>1301098</v>
      </c>
      <c r="H130" s="71">
        <v>4157514</v>
      </c>
      <c r="I130" s="71">
        <v>22512824</v>
      </c>
      <c r="J130" s="71">
        <v>0</v>
      </c>
      <c r="K130" s="71">
        <v>9270319</v>
      </c>
      <c r="L130" s="73"/>
    </row>
    <row r="131" spans="1:12" ht="10.5" customHeight="1" x14ac:dyDescent="0.2">
      <c r="A131" s="25">
        <v>117</v>
      </c>
      <c r="B131" s="26" t="s">
        <v>198</v>
      </c>
      <c r="C131" s="10" t="s">
        <v>199</v>
      </c>
      <c r="D131" s="70">
        <f t="shared" si="6"/>
        <v>250927055</v>
      </c>
      <c r="E131" s="71">
        <v>126286550</v>
      </c>
      <c r="F131" s="71">
        <v>72839468</v>
      </c>
      <c r="G131" s="71">
        <v>1805460</v>
      </c>
      <c r="H131" s="71">
        <v>17357685</v>
      </c>
      <c r="I131" s="71">
        <v>32637892</v>
      </c>
      <c r="J131" s="71">
        <v>0</v>
      </c>
      <c r="K131" s="71">
        <v>0</v>
      </c>
      <c r="L131" s="73"/>
    </row>
    <row r="132" spans="1:12" s="1" customFormat="1" ht="12.75" x14ac:dyDescent="0.2">
      <c r="A132" s="25">
        <v>118</v>
      </c>
      <c r="B132" s="26" t="s">
        <v>200</v>
      </c>
      <c r="C132" s="10" t="s">
        <v>42</v>
      </c>
      <c r="D132" s="70">
        <f t="shared" si="6"/>
        <v>26551761</v>
      </c>
      <c r="E132" s="71">
        <v>19032705</v>
      </c>
      <c r="F132" s="71">
        <v>0</v>
      </c>
      <c r="G132" s="71">
        <v>7519056</v>
      </c>
      <c r="H132" s="71">
        <v>0</v>
      </c>
      <c r="I132" s="71">
        <v>0</v>
      </c>
      <c r="J132" s="71">
        <v>0</v>
      </c>
      <c r="K132" s="71">
        <v>0</v>
      </c>
      <c r="L132" s="73"/>
    </row>
    <row r="133" spans="1:12" s="1" customFormat="1" ht="12.75" x14ac:dyDescent="0.2">
      <c r="A133" s="25">
        <v>119</v>
      </c>
      <c r="B133" s="12" t="s">
        <v>201</v>
      </c>
      <c r="C133" s="10" t="s">
        <v>48</v>
      </c>
      <c r="D133" s="70">
        <f t="shared" si="6"/>
        <v>23813803</v>
      </c>
      <c r="E133" s="71">
        <v>7750739</v>
      </c>
      <c r="F133" s="71">
        <v>8982975</v>
      </c>
      <c r="G133" s="71">
        <v>2080492</v>
      </c>
      <c r="H133" s="71">
        <v>4999597</v>
      </c>
      <c r="I133" s="71">
        <v>0</v>
      </c>
      <c r="J133" s="71">
        <v>0</v>
      </c>
      <c r="K133" s="71">
        <v>0</v>
      </c>
      <c r="L133" s="73"/>
    </row>
    <row r="134" spans="1:12" s="1" customFormat="1" ht="12.75" x14ac:dyDescent="0.2">
      <c r="A134" s="25">
        <v>120</v>
      </c>
      <c r="B134" s="12" t="s">
        <v>202</v>
      </c>
      <c r="C134" s="10" t="s">
        <v>236</v>
      </c>
      <c r="D134" s="70">
        <f t="shared" si="6"/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3"/>
    </row>
    <row r="135" spans="1:12" s="1" customFormat="1" ht="12.75" x14ac:dyDescent="0.2">
      <c r="A135" s="25">
        <v>121</v>
      </c>
      <c r="B135" s="12" t="s">
        <v>203</v>
      </c>
      <c r="C135" s="10" t="s">
        <v>50</v>
      </c>
      <c r="D135" s="70">
        <f t="shared" si="6"/>
        <v>11351130</v>
      </c>
      <c r="E135" s="71">
        <v>0</v>
      </c>
      <c r="F135" s="71">
        <v>10929856</v>
      </c>
      <c r="G135" s="71">
        <v>421274</v>
      </c>
      <c r="H135" s="71">
        <v>0</v>
      </c>
      <c r="I135" s="71">
        <v>0</v>
      </c>
      <c r="J135" s="71">
        <v>0</v>
      </c>
      <c r="K135" s="71">
        <v>0</v>
      </c>
      <c r="L135" s="73"/>
    </row>
    <row r="136" spans="1:12" s="1" customFormat="1" ht="12.75" x14ac:dyDescent="0.2">
      <c r="A136" s="25">
        <v>122</v>
      </c>
      <c r="B136" s="26" t="s">
        <v>204</v>
      </c>
      <c r="C136" s="10" t="s">
        <v>49</v>
      </c>
      <c r="D136" s="70">
        <f t="shared" si="6"/>
        <v>61850285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43917047</v>
      </c>
      <c r="K136" s="71">
        <v>17933238</v>
      </c>
      <c r="L136" s="73"/>
    </row>
    <row r="137" spans="1:12" s="1" customFormat="1" ht="12.75" x14ac:dyDescent="0.2">
      <c r="A137" s="25">
        <v>123</v>
      </c>
      <c r="B137" s="26" t="s">
        <v>205</v>
      </c>
      <c r="C137" s="10" t="s">
        <v>206</v>
      </c>
      <c r="D137" s="70">
        <f t="shared" si="6"/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3"/>
    </row>
    <row r="138" spans="1:12" s="1" customFormat="1" ht="12.75" x14ac:dyDescent="0.2">
      <c r="A138" s="25">
        <v>124</v>
      </c>
      <c r="B138" s="26" t="s">
        <v>207</v>
      </c>
      <c r="C138" s="10" t="s">
        <v>43</v>
      </c>
      <c r="D138" s="70">
        <f t="shared" si="6"/>
        <v>12513515</v>
      </c>
      <c r="E138" s="71">
        <v>9593424</v>
      </c>
      <c r="F138" s="71">
        <v>0</v>
      </c>
      <c r="G138" s="71">
        <v>1265929</v>
      </c>
      <c r="H138" s="71">
        <v>1654162</v>
      </c>
      <c r="I138" s="71">
        <v>0</v>
      </c>
      <c r="J138" s="71">
        <v>0</v>
      </c>
      <c r="K138" s="71">
        <v>0</v>
      </c>
      <c r="L138" s="73"/>
    </row>
    <row r="139" spans="1:12" s="1" customFormat="1" ht="12.75" x14ac:dyDescent="0.2">
      <c r="A139" s="25">
        <v>125</v>
      </c>
      <c r="B139" s="12" t="s">
        <v>208</v>
      </c>
      <c r="C139" s="10" t="s">
        <v>235</v>
      </c>
      <c r="D139" s="70">
        <f t="shared" si="6"/>
        <v>77335617</v>
      </c>
      <c r="E139" s="71">
        <v>24678986</v>
      </c>
      <c r="F139" s="71">
        <v>39265196</v>
      </c>
      <c r="G139" s="71">
        <v>4159636</v>
      </c>
      <c r="H139" s="71">
        <v>2216851</v>
      </c>
      <c r="I139" s="71">
        <v>0</v>
      </c>
      <c r="J139" s="71">
        <v>0</v>
      </c>
      <c r="K139" s="71">
        <v>7014948</v>
      </c>
      <c r="L139" s="73"/>
    </row>
    <row r="140" spans="1:12" s="1" customFormat="1" ht="12.75" x14ac:dyDescent="0.2">
      <c r="A140" s="25">
        <v>126</v>
      </c>
      <c r="B140" s="14" t="s">
        <v>209</v>
      </c>
      <c r="C140" s="10" t="s">
        <v>210</v>
      </c>
      <c r="D140" s="70">
        <f t="shared" si="6"/>
        <v>34503039</v>
      </c>
      <c r="E140" s="71">
        <v>9913814</v>
      </c>
      <c r="F140" s="71">
        <v>3350554</v>
      </c>
      <c r="G140" s="71">
        <v>4979357</v>
      </c>
      <c r="H140" s="71">
        <v>3705685</v>
      </c>
      <c r="I140" s="71">
        <v>12553629</v>
      </c>
      <c r="J140" s="71">
        <v>0</v>
      </c>
      <c r="K140" s="71">
        <v>0</v>
      </c>
      <c r="L140" s="73"/>
    </row>
    <row r="141" spans="1:12" ht="12.75" x14ac:dyDescent="0.2">
      <c r="A141" s="25">
        <v>127</v>
      </c>
      <c r="B141" s="26" t="s">
        <v>211</v>
      </c>
      <c r="C141" s="10" t="s">
        <v>212</v>
      </c>
      <c r="D141" s="70">
        <f t="shared" si="6"/>
        <v>30774210</v>
      </c>
      <c r="E141" s="71">
        <v>16219217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14554993</v>
      </c>
      <c r="L141" s="73"/>
    </row>
    <row r="142" spans="1:12" ht="12.75" x14ac:dyDescent="0.2">
      <c r="A142" s="25">
        <v>128</v>
      </c>
      <c r="B142" s="12" t="s">
        <v>213</v>
      </c>
      <c r="C142" s="10" t="s">
        <v>214</v>
      </c>
      <c r="D142" s="70">
        <f t="shared" ref="D142:D147" si="7">SUM(E142:K142)</f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3"/>
    </row>
    <row r="143" spans="1:12" ht="12.75" x14ac:dyDescent="0.2">
      <c r="A143" s="25">
        <v>129</v>
      </c>
      <c r="B143" s="20" t="s">
        <v>215</v>
      </c>
      <c r="C143" s="13" t="s">
        <v>216</v>
      </c>
      <c r="D143" s="70">
        <f t="shared" si="7"/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3"/>
    </row>
    <row r="144" spans="1:12" ht="12.75" x14ac:dyDescent="0.2">
      <c r="A144" s="25">
        <v>130</v>
      </c>
      <c r="B144" s="36" t="s">
        <v>260</v>
      </c>
      <c r="C144" s="37" t="s">
        <v>261</v>
      </c>
      <c r="D144" s="70">
        <f t="shared" si="7"/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3"/>
    </row>
    <row r="145" spans="1:45" ht="12.75" x14ac:dyDescent="0.2">
      <c r="A145" s="25">
        <v>131</v>
      </c>
      <c r="B145" s="38" t="s">
        <v>262</v>
      </c>
      <c r="C145" s="39" t="s">
        <v>263</v>
      </c>
      <c r="D145" s="70">
        <f t="shared" si="7"/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3"/>
    </row>
    <row r="146" spans="1:45" ht="12.75" x14ac:dyDescent="0.2">
      <c r="A146" s="25">
        <v>132</v>
      </c>
      <c r="B146" s="40" t="s">
        <v>264</v>
      </c>
      <c r="C146" s="41" t="s">
        <v>265</v>
      </c>
      <c r="D146" s="70">
        <f t="shared" si="7"/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3"/>
    </row>
    <row r="147" spans="1:45" ht="12.75" x14ac:dyDescent="0.2">
      <c r="A147" s="25">
        <v>133</v>
      </c>
      <c r="B147" s="25" t="s">
        <v>269</v>
      </c>
      <c r="C147" s="42" t="s">
        <v>270</v>
      </c>
      <c r="D147" s="70">
        <f t="shared" si="7"/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3"/>
    </row>
    <row r="148" spans="1:45" ht="12.75" x14ac:dyDescent="0.2">
      <c r="A148" s="25">
        <v>134</v>
      </c>
      <c r="B148" s="91" t="s">
        <v>358</v>
      </c>
      <c r="C148" s="42" t="s">
        <v>357</v>
      </c>
      <c r="D148" s="90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3"/>
    </row>
    <row r="149" spans="1:45" ht="12.75" x14ac:dyDescent="0.2">
      <c r="A149" s="25">
        <v>135</v>
      </c>
      <c r="B149" s="88" t="s">
        <v>385</v>
      </c>
      <c r="C149" s="42" t="s">
        <v>379</v>
      </c>
      <c r="D149" s="90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3"/>
    </row>
    <row r="150" spans="1:45" ht="12.75" x14ac:dyDescent="0.2">
      <c r="A150" s="169">
        <v>136</v>
      </c>
      <c r="B150" s="88" t="s">
        <v>400</v>
      </c>
      <c r="C150" s="42" t="s">
        <v>399</v>
      </c>
      <c r="D150" s="90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3"/>
    </row>
    <row r="151" spans="1:45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x14ac:dyDescent="0.2">
      <c r="D154" s="4"/>
    </row>
    <row r="155" spans="1:45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</sheetData>
  <mergeCells count="17">
    <mergeCell ref="A2:K2"/>
    <mergeCell ref="A8:C8"/>
    <mergeCell ref="A11:C11"/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G154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M16" sqref="M1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1.75" customHeight="1" x14ac:dyDescent="0.2">
      <c r="A2" s="306" t="s">
        <v>387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x14ac:dyDescent="0.2">
      <c r="C3" s="9"/>
      <c r="L3" s="8" t="s">
        <v>289</v>
      </c>
    </row>
    <row r="4" spans="1:12" s="2" customFormat="1" ht="15.75" customHeight="1" x14ac:dyDescent="0.2">
      <c r="A4" s="296" t="s">
        <v>46</v>
      </c>
      <c r="B4" s="296" t="s">
        <v>58</v>
      </c>
      <c r="C4" s="297" t="s">
        <v>47</v>
      </c>
      <c r="D4" s="365" t="s">
        <v>238</v>
      </c>
      <c r="E4" s="355" t="s">
        <v>286</v>
      </c>
      <c r="F4" s="355"/>
      <c r="G4" s="355"/>
      <c r="H4" s="355"/>
      <c r="I4" s="355"/>
      <c r="J4" s="355"/>
      <c r="K4" s="355"/>
      <c r="L4" s="355"/>
    </row>
    <row r="5" spans="1:12" ht="25.5" customHeight="1" x14ac:dyDescent="0.2">
      <c r="A5" s="296"/>
      <c r="B5" s="296"/>
      <c r="C5" s="297"/>
      <c r="D5" s="366"/>
      <c r="E5" s="355" t="s">
        <v>335</v>
      </c>
      <c r="F5" s="355" t="s">
        <v>336</v>
      </c>
      <c r="G5" s="355" t="s">
        <v>337</v>
      </c>
      <c r="H5" s="355" t="s">
        <v>338</v>
      </c>
      <c r="I5" s="355" t="s">
        <v>359</v>
      </c>
      <c r="J5" s="296" t="s">
        <v>352</v>
      </c>
      <c r="K5" s="296"/>
      <c r="L5" s="296"/>
    </row>
    <row r="6" spans="1:12" ht="14.25" customHeight="1" x14ac:dyDescent="0.2">
      <c r="A6" s="296"/>
      <c r="B6" s="296"/>
      <c r="C6" s="297"/>
      <c r="D6" s="366"/>
      <c r="E6" s="355"/>
      <c r="F6" s="355"/>
      <c r="G6" s="355"/>
      <c r="H6" s="355"/>
      <c r="I6" s="355"/>
      <c r="J6" s="351" t="s">
        <v>371</v>
      </c>
      <c r="K6" s="363" t="s">
        <v>285</v>
      </c>
      <c r="L6" s="364"/>
    </row>
    <row r="7" spans="1:12" ht="87.75" customHeight="1" x14ac:dyDescent="0.2">
      <c r="A7" s="296"/>
      <c r="B7" s="296"/>
      <c r="C7" s="297"/>
      <c r="D7" s="367"/>
      <c r="E7" s="355"/>
      <c r="F7" s="355"/>
      <c r="G7" s="355"/>
      <c r="H7" s="355"/>
      <c r="I7" s="355"/>
      <c r="J7" s="353"/>
      <c r="K7" s="116" t="s">
        <v>354</v>
      </c>
      <c r="L7" s="116" t="s">
        <v>353</v>
      </c>
    </row>
    <row r="8" spans="1:12" s="2" customFormat="1" x14ac:dyDescent="0.2">
      <c r="A8" s="291" t="s">
        <v>233</v>
      </c>
      <c r="B8" s="291"/>
      <c r="C8" s="291"/>
      <c r="D8" s="45">
        <f>D11+D10+D9</f>
        <v>693988564</v>
      </c>
      <c r="E8" s="45">
        <f t="shared" ref="E8:L8" si="0">E11+E10+E9</f>
        <v>27020080</v>
      </c>
      <c r="F8" s="45">
        <f t="shared" si="0"/>
        <v>124000</v>
      </c>
      <c r="G8" s="45">
        <f t="shared" si="0"/>
        <v>434076953</v>
      </c>
      <c r="H8" s="45">
        <f t="shared" si="0"/>
        <v>41591376</v>
      </c>
      <c r="I8" s="45">
        <f t="shared" si="0"/>
        <v>1796300</v>
      </c>
      <c r="J8" s="45">
        <f t="shared" si="0"/>
        <v>189379855</v>
      </c>
      <c r="K8" s="45">
        <f t="shared" si="0"/>
        <v>80461426</v>
      </c>
      <c r="L8" s="45">
        <f t="shared" si="0"/>
        <v>104986931</v>
      </c>
    </row>
    <row r="9" spans="1:12" s="3" customFormat="1" ht="11.25" customHeight="1" x14ac:dyDescent="0.2">
      <c r="A9" s="5"/>
      <c r="B9" s="5"/>
      <c r="C9" s="11" t="s">
        <v>56</v>
      </c>
      <c r="D9" s="44">
        <f t="shared" ref="D9" si="1">SUM(E9:J9)</f>
        <v>3931498</v>
      </c>
      <c r="E9" s="115"/>
      <c r="F9" s="115"/>
      <c r="G9" s="115"/>
      <c r="H9" s="115"/>
      <c r="I9" s="115"/>
      <c r="J9" s="69">
        <v>3931498</v>
      </c>
      <c r="K9" s="115"/>
      <c r="L9" s="115"/>
    </row>
    <row r="10" spans="1:12" s="3" customFormat="1" ht="11.25" customHeight="1" x14ac:dyDescent="0.2">
      <c r="A10" s="5"/>
      <c r="B10" s="5"/>
      <c r="C10" s="11" t="s">
        <v>297</v>
      </c>
      <c r="D10" s="44">
        <f t="shared" ref="D10:D69" si="2">SUM(E10:J10)</f>
        <v>0</v>
      </c>
      <c r="E10" s="115"/>
      <c r="F10" s="115"/>
      <c r="G10" s="115"/>
      <c r="H10" s="115"/>
      <c r="I10" s="115"/>
      <c r="J10" s="69">
        <f t="shared" ref="J10:J69" si="3">K10+L10</f>
        <v>0</v>
      </c>
      <c r="K10" s="115"/>
      <c r="L10" s="115"/>
    </row>
    <row r="11" spans="1:12" s="2" customFormat="1" x14ac:dyDescent="0.2">
      <c r="A11" s="291" t="s">
        <v>232</v>
      </c>
      <c r="B11" s="291"/>
      <c r="C11" s="291"/>
      <c r="D11" s="45">
        <f t="shared" ref="D11:L11" si="4">SUM(D12:D148)-D90</f>
        <v>690057066</v>
      </c>
      <c r="E11" s="83">
        <f t="shared" si="4"/>
        <v>27020080</v>
      </c>
      <c r="F11" s="83">
        <f t="shared" si="4"/>
        <v>124000</v>
      </c>
      <c r="G11" s="83">
        <f t="shared" si="4"/>
        <v>434076953</v>
      </c>
      <c r="H11" s="83">
        <f t="shared" si="4"/>
        <v>41591376</v>
      </c>
      <c r="I11" s="83">
        <f t="shared" si="4"/>
        <v>1796300</v>
      </c>
      <c r="J11" s="83">
        <f t="shared" si="4"/>
        <v>185448357</v>
      </c>
      <c r="K11" s="83">
        <f t="shared" si="4"/>
        <v>80461426</v>
      </c>
      <c r="L11" s="83">
        <f t="shared" si="4"/>
        <v>104986931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2"/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9">
        <f t="shared" si="3"/>
        <v>0</v>
      </c>
      <c r="K12" s="57">
        <v>0</v>
      </c>
      <c r="L12" s="57">
        <v>0</v>
      </c>
    </row>
    <row r="13" spans="1:12" s="1" customFormat="1" x14ac:dyDescent="0.2">
      <c r="A13" s="25">
        <v>2</v>
      </c>
      <c r="B13" s="14" t="s">
        <v>60</v>
      </c>
      <c r="C13" s="10" t="s">
        <v>217</v>
      </c>
      <c r="D13" s="44">
        <f t="shared" si="2"/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69">
        <f t="shared" si="3"/>
        <v>0</v>
      </c>
      <c r="K13" s="57">
        <v>0</v>
      </c>
      <c r="L13" s="57">
        <v>0</v>
      </c>
    </row>
    <row r="14" spans="1:12" s="22" customFormat="1" x14ac:dyDescent="0.2">
      <c r="A14" s="25">
        <v>3</v>
      </c>
      <c r="B14" s="27" t="s">
        <v>61</v>
      </c>
      <c r="C14" s="21" t="s">
        <v>5</v>
      </c>
      <c r="D14" s="44">
        <f t="shared" si="2"/>
        <v>1103250</v>
      </c>
      <c r="E14" s="57">
        <v>0</v>
      </c>
      <c r="F14" s="57">
        <v>0</v>
      </c>
      <c r="G14" s="57">
        <v>0</v>
      </c>
      <c r="H14" s="57">
        <v>1103250</v>
      </c>
      <c r="I14" s="57">
        <v>0</v>
      </c>
      <c r="J14" s="69">
        <f t="shared" si="3"/>
        <v>0</v>
      </c>
      <c r="K14" s="57">
        <v>0</v>
      </c>
      <c r="L14" s="57">
        <v>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218</v>
      </c>
      <c r="D15" s="44">
        <f t="shared" si="2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69">
        <f t="shared" si="3"/>
        <v>0</v>
      </c>
      <c r="K15" s="57">
        <v>0</v>
      </c>
      <c r="L15" s="57">
        <v>0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2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69">
        <f t="shared" si="3"/>
        <v>0</v>
      </c>
      <c r="K16" s="57">
        <v>0</v>
      </c>
      <c r="L16" s="57">
        <v>0</v>
      </c>
    </row>
    <row r="17" spans="1:12" s="22" customFormat="1" x14ac:dyDescent="0.2">
      <c r="A17" s="25">
        <v>6</v>
      </c>
      <c r="B17" s="27" t="s">
        <v>64</v>
      </c>
      <c r="C17" s="21" t="s">
        <v>65</v>
      </c>
      <c r="D17" s="44">
        <f t="shared" si="2"/>
        <v>15585216</v>
      </c>
      <c r="E17" s="57">
        <v>0</v>
      </c>
      <c r="F17" s="57">
        <v>0</v>
      </c>
      <c r="G17" s="57">
        <v>0</v>
      </c>
      <c r="H17" s="57">
        <v>2655975</v>
      </c>
      <c r="I17" s="57">
        <v>0</v>
      </c>
      <c r="J17" s="69">
        <f t="shared" si="3"/>
        <v>12929241</v>
      </c>
      <c r="K17" s="57">
        <v>5024844</v>
      </c>
      <c r="L17" s="57">
        <v>7904397</v>
      </c>
    </row>
    <row r="18" spans="1:12" s="1" customFormat="1" x14ac:dyDescent="0.2">
      <c r="A18" s="25">
        <v>7</v>
      </c>
      <c r="B18" s="12" t="s">
        <v>66</v>
      </c>
      <c r="C18" s="10" t="s">
        <v>219</v>
      </c>
      <c r="D18" s="44">
        <f t="shared" si="2"/>
        <v>5352630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69">
        <f t="shared" si="3"/>
        <v>5352630</v>
      </c>
      <c r="K18" s="57">
        <v>2080256</v>
      </c>
      <c r="L18" s="57">
        <v>3272374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2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69">
        <f t="shared" si="3"/>
        <v>0</v>
      </c>
      <c r="K19" s="57">
        <v>0</v>
      </c>
      <c r="L19" s="57">
        <v>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2"/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69">
        <f t="shared" si="3"/>
        <v>0</v>
      </c>
      <c r="K20" s="57">
        <v>0</v>
      </c>
      <c r="L20" s="57">
        <v>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2"/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69">
        <f t="shared" si="3"/>
        <v>0</v>
      </c>
      <c r="K21" s="57">
        <v>0</v>
      </c>
      <c r="L21" s="57">
        <v>0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2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9">
        <f t="shared" si="3"/>
        <v>0</v>
      </c>
      <c r="K22" s="57">
        <v>0</v>
      </c>
      <c r="L22" s="57">
        <v>0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2"/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9">
        <f t="shared" si="3"/>
        <v>0</v>
      </c>
      <c r="K23" s="57">
        <v>0</v>
      </c>
      <c r="L23" s="57">
        <v>0</v>
      </c>
    </row>
    <row r="24" spans="1:12" s="1" customFormat="1" x14ac:dyDescent="0.2">
      <c r="A24" s="25">
        <v>13</v>
      </c>
      <c r="B24" s="26" t="s">
        <v>239</v>
      </c>
      <c r="C24" s="10" t="s">
        <v>240</v>
      </c>
      <c r="D24" s="44">
        <f t="shared" si="2"/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9">
        <f t="shared" si="3"/>
        <v>0</v>
      </c>
      <c r="K24" s="57">
        <v>0</v>
      </c>
      <c r="L24" s="57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2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9">
        <f t="shared" si="3"/>
        <v>0</v>
      </c>
      <c r="K25" s="57">
        <v>0</v>
      </c>
      <c r="L25" s="57">
        <v>0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2"/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9">
        <f t="shared" si="3"/>
        <v>0</v>
      </c>
      <c r="K26" s="57">
        <v>0</v>
      </c>
      <c r="L26" s="57">
        <v>0</v>
      </c>
    </row>
    <row r="27" spans="1:12" s="1" customFormat="1" x14ac:dyDescent="0.2">
      <c r="A27" s="25">
        <v>16</v>
      </c>
      <c r="B27" s="26" t="s">
        <v>74</v>
      </c>
      <c r="C27" s="10" t="s">
        <v>220</v>
      </c>
      <c r="D27" s="44">
        <f t="shared" si="2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69">
        <f t="shared" si="3"/>
        <v>0</v>
      </c>
      <c r="K27" s="57">
        <v>0</v>
      </c>
      <c r="L27" s="57">
        <v>0</v>
      </c>
    </row>
    <row r="28" spans="1:12" s="22" customFormat="1" x14ac:dyDescent="0.2">
      <c r="A28" s="25">
        <v>17</v>
      </c>
      <c r="B28" s="27" t="s">
        <v>75</v>
      </c>
      <c r="C28" s="21" t="s">
        <v>9</v>
      </c>
      <c r="D28" s="44">
        <f t="shared" si="2"/>
        <v>13355795</v>
      </c>
      <c r="E28" s="57">
        <v>0</v>
      </c>
      <c r="F28" s="57">
        <v>0</v>
      </c>
      <c r="G28" s="57">
        <v>0</v>
      </c>
      <c r="H28" s="57">
        <v>2072550</v>
      </c>
      <c r="I28" s="57">
        <v>0</v>
      </c>
      <c r="J28" s="69">
        <f t="shared" si="3"/>
        <v>11283245</v>
      </c>
      <c r="K28" s="57">
        <v>4385141</v>
      </c>
      <c r="L28" s="57">
        <v>6898104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2"/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69">
        <f t="shared" si="3"/>
        <v>0</v>
      </c>
      <c r="K29" s="57">
        <v>0</v>
      </c>
      <c r="L29" s="57">
        <v>0</v>
      </c>
    </row>
    <row r="30" spans="1:12" s="1" customFormat="1" x14ac:dyDescent="0.2">
      <c r="A30" s="25">
        <v>19</v>
      </c>
      <c r="B30" s="12" t="s">
        <v>77</v>
      </c>
      <c r="C30" s="10" t="s">
        <v>221</v>
      </c>
      <c r="D30" s="44">
        <f t="shared" si="2"/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69">
        <f t="shared" si="3"/>
        <v>0</v>
      </c>
      <c r="K30" s="57">
        <v>0</v>
      </c>
      <c r="L30" s="57">
        <v>0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2"/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69">
        <f t="shared" si="3"/>
        <v>0</v>
      </c>
      <c r="K31" s="57">
        <v>0</v>
      </c>
      <c r="L31" s="57">
        <v>0</v>
      </c>
    </row>
    <row r="32" spans="1:12" s="22" customFormat="1" x14ac:dyDescent="0.2">
      <c r="A32" s="25">
        <v>21</v>
      </c>
      <c r="B32" s="23" t="s">
        <v>80</v>
      </c>
      <c r="C32" s="21" t="s">
        <v>40</v>
      </c>
      <c r="D32" s="44">
        <f t="shared" si="2"/>
        <v>8445712</v>
      </c>
      <c r="E32" s="57">
        <v>0</v>
      </c>
      <c r="F32" s="57">
        <v>0</v>
      </c>
      <c r="G32" s="57">
        <v>0</v>
      </c>
      <c r="H32" s="57">
        <v>1129536</v>
      </c>
      <c r="I32" s="57">
        <v>0</v>
      </c>
      <c r="J32" s="69">
        <f t="shared" si="3"/>
        <v>7316176</v>
      </c>
      <c r="K32" s="57">
        <v>2843372</v>
      </c>
      <c r="L32" s="57">
        <v>4472804</v>
      </c>
    </row>
    <row r="33" spans="1:12" s="22" customFormat="1" x14ac:dyDescent="0.2">
      <c r="A33" s="25">
        <v>22</v>
      </c>
      <c r="B33" s="27" t="s">
        <v>81</v>
      </c>
      <c r="C33" s="21" t="s">
        <v>82</v>
      </c>
      <c r="D33" s="44">
        <f t="shared" si="2"/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69">
        <f t="shared" si="3"/>
        <v>0</v>
      </c>
      <c r="K33" s="57">
        <v>0</v>
      </c>
      <c r="L33" s="57">
        <v>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2"/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69">
        <f t="shared" si="3"/>
        <v>0</v>
      </c>
      <c r="K34" s="57">
        <v>0</v>
      </c>
      <c r="L34" s="57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2"/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69">
        <f t="shared" si="3"/>
        <v>0</v>
      </c>
      <c r="K35" s="57">
        <v>0</v>
      </c>
      <c r="L35" s="57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2"/>
        <v>25505081</v>
      </c>
      <c r="E36" s="57">
        <v>0</v>
      </c>
      <c r="F36" s="57">
        <v>0</v>
      </c>
      <c r="G36" s="57">
        <v>0</v>
      </c>
      <c r="H36" s="57">
        <v>5534950</v>
      </c>
      <c r="I36" s="57">
        <v>0</v>
      </c>
      <c r="J36" s="69">
        <f t="shared" si="3"/>
        <v>19970131</v>
      </c>
      <c r="K36" s="57">
        <v>7761228</v>
      </c>
      <c r="L36" s="57">
        <v>12208903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2"/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69">
        <f t="shared" si="3"/>
        <v>0</v>
      </c>
      <c r="K37" s="57">
        <v>0</v>
      </c>
      <c r="L37" s="57">
        <v>0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2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69">
        <f t="shared" si="3"/>
        <v>0</v>
      </c>
      <c r="K38" s="57">
        <v>0</v>
      </c>
      <c r="L38" s="57">
        <v>0</v>
      </c>
    </row>
    <row r="39" spans="1:12" s="22" customFormat="1" x14ac:dyDescent="0.2">
      <c r="A39" s="25">
        <v>28</v>
      </c>
      <c r="B39" s="23" t="s">
        <v>93</v>
      </c>
      <c r="C39" s="43" t="s">
        <v>273</v>
      </c>
      <c r="D39" s="44">
        <f t="shared" si="2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69">
        <f t="shared" si="3"/>
        <v>0</v>
      </c>
      <c r="K39" s="57">
        <v>0</v>
      </c>
      <c r="L39" s="57">
        <v>0</v>
      </c>
    </row>
    <row r="40" spans="1:12" s="22" customFormat="1" x14ac:dyDescent="0.2">
      <c r="A40" s="25">
        <v>29</v>
      </c>
      <c r="B40" s="24" t="s">
        <v>94</v>
      </c>
      <c r="C40" s="21" t="s">
        <v>41</v>
      </c>
      <c r="D40" s="44">
        <f t="shared" si="2"/>
        <v>12223181</v>
      </c>
      <c r="E40" s="57">
        <v>0</v>
      </c>
      <c r="F40" s="57">
        <v>0</v>
      </c>
      <c r="G40" s="57">
        <v>0</v>
      </c>
      <c r="H40" s="57">
        <v>1507640</v>
      </c>
      <c r="I40" s="57">
        <v>0</v>
      </c>
      <c r="J40" s="69">
        <f t="shared" si="3"/>
        <v>10715541</v>
      </c>
      <c r="K40" s="57">
        <v>4164507</v>
      </c>
      <c r="L40" s="57">
        <v>6551034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2"/>
        <v>8085422</v>
      </c>
      <c r="E41" s="57">
        <v>0</v>
      </c>
      <c r="F41" s="57">
        <v>0</v>
      </c>
      <c r="G41" s="57">
        <v>0</v>
      </c>
      <c r="H41" s="57">
        <v>2237050</v>
      </c>
      <c r="I41" s="57">
        <v>0</v>
      </c>
      <c r="J41" s="69">
        <f t="shared" si="3"/>
        <v>5848372</v>
      </c>
      <c r="K41" s="57">
        <v>2272922</v>
      </c>
      <c r="L41" s="57">
        <v>3575450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2"/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69">
        <f t="shared" si="3"/>
        <v>0</v>
      </c>
      <c r="K42" s="57">
        <v>0</v>
      </c>
      <c r="L42" s="57">
        <v>0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2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69">
        <f t="shared" si="3"/>
        <v>0</v>
      </c>
      <c r="K43" s="57">
        <v>0</v>
      </c>
      <c r="L43" s="57">
        <v>0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2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69">
        <f t="shared" si="3"/>
        <v>0</v>
      </c>
      <c r="K44" s="57">
        <v>0</v>
      </c>
      <c r="L44" s="57">
        <v>0</v>
      </c>
    </row>
    <row r="45" spans="1:12" x14ac:dyDescent="0.2">
      <c r="A45" s="25">
        <v>34</v>
      </c>
      <c r="B45" s="12" t="s">
        <v>99</v>
      </c>
      <c r="C45" s="10" t="s">
        <v>222</v>
      </c>
      <c r="D45" s="44">
        <f t="shared" si="2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69">
        <f t="shared" si="3"/>
        <v>0</v>
      </c>
      <c r="K45" s="57">
        <v>0</v>
      </c>
      <c r="L45" s="57">
        <v>0</v>
      </c>
    </row>
    <row r="46" spans="1:12" s="1" customFormat="1" x14ac:dyDescent="0.2">
      <c r="A46" s="25">
        <v>35</v>
      </c>
      <c r="B46" s="15" t="s">
        <v>100</v>
      </c>
      <c r="C46" s="16" t="s">
        <v>223</v>
      </c>
      <c r="D46" s="44">
        <f t="shared" si="2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69">
        <f t="shared" si="3"/>
        <v>0</v>
      </c>
      <c r="K46" s="57">
        <v>0</v>
      </c>
      <c r="L46" s="57">
        <v>0</v>
      </c>
    </row>
    <row r="47" spans="1:12" s="1" customFormat="1" x14ac:dyDescent="0.2">
      <c r="A47" s="25">
        <v>36</v>
      </c>
      <c r="B47" s="12" t="s">
        <v>101</v>
      </c>
      <c r="C47" s="10" t="s">
        <v>224</v>
      </c>
      <c r="D47" s="44">
        <f t="shared" si="2"/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69">
        <f t="shared" si="3"/>
        <v>0</v>
      </c>
      <c r="K47" s="57">
        <v>0</v>
      </c>
      <c r="L47" s="57">
        <v>0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2"/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69">
        <f t="shared" si="3"/>
        <v>0</v>
      </c>
      <c r="K48" s="57">
        <v>0</v>
      </c>
      <c r="L48" s="57">
        <v>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2"/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69">
        <f t="shared" si="3"/>
        <v>0</v>
      </c>
      <c r="K49" s="57">
        <v>0</v>
      </c>
      <c r="L49" s="57">
        <v>0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2"/>
        <v>797297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69">
        <f t="shared" si="3"/>
        <v>797297</v>
      </c>
      <c r="K50" s="57">
        <v>309863</v>
      </c>
      <c r="L50" s="57">
        <v>487434</v>
      </c>
    </row>
    <row r="51" spans="1:12" s="22" customFormat="1" x14ac:dyDescent="0.2">
      <c r="A51" s="25">
        <v>40</v>
      </c>
      <c r="B51" s="27" t="s">
        <v>106</v>
      </c>
      <c r="C51" s="21" t="s">
        <v>107</v>
      </c>
      <c r="D51" s="44">
        <f t="shared" si="2"/>
        <v>21138198</v>
      </c>
      <c r="E51" s="57">
        <v>0</v>
      </c>
      <c r="F51" s="57">
        <v>0</v>
      </c>
      <c r="G51" s="57">
        <v>0</v>
      </c>
      <c r="H51" s="57">
        <v>2388000</v>
      </c>
      <c r="I51" s="57">
        <v>0</v>
      </c>
      <c r="J51" s="69">
        <f t="shared" si="3"/>
        <v>18750198</v>
      </c>
      <c r="K51" s="57">
        <v>7287111</v>
      </c>
      <c r="L51" s="57">
        <v>11463087</v>
      </c>
    </row>
    <row r="52" spans="1:12" s="1" customFormat="1" x14ac:dyDescent="0.2">
      <c r="A52" s="25">
        <v>41</v>
      </c>
      <c r="B52" s="12" t="s">
        <v>108</v>
      </c>
      <c r="C52" s="10" t="s">
        <v>229</v>
      </c>
      <c r="D52" s="44">
        <f t="shared" si="2"/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69">
        <f t="shared" si="3"/>
        <v>0</v>
      </c>
      <c r="K52" s="57">
        <v>0</v>
      </c>
      <c r="L52" s="57">
        <v>0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2"/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69">
        <f t="shared" si="3"/>
        <v>0</v>
      </c>
      <c r="K53" s="57">
        <v>0</v>
      </c>
      <c r="L53" s="57">
        <v>0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2"/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69">
        <f t="shared" si="3"/>
        <v>0</v>
      </c>
      <c r="K54" s="57">
        <v>0</v>
      </c>
      <c r="L54" s="57">
        <v>0</v>
      </c>
    </row>
    <row r="55" spans="1:12" s="1" customFormat="1" x14ac:dyDescent="0.2">
      <c r="A55" s="25">
        <v>44</v>
      </c>
      <c r="B55" s="26" t="s">
        <v>111</v>
      </c>
      <c r="C55" s="10" t="s">
        <v>225</v>
      </c>
      <c r="D55" s="44">
        <f t="shared" si="2"/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69">
        <f t="shared" si="3"/>
        <v>0</v>
      </c>
      <c r="K55" s="57">
        <v>0</v>
      </c>
      <c r="L55" s="57">
        <v>0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2"/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69">
        <f t="shared" si="3"/>
        <v>0</v>
      </c>
      <c r="K56" s="57">
        <v>0</v>
      </c>
      <c r="L56" s="57">
        <v>0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2"/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69">
        <f t="shared" si="3"/>
        <v>0</v>
      </c>
      <c r="K57" s="57">
        <v>0</v>
      </c>
      <c r="L57" s="57">
        <v>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2"/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69">
        <f t="shared" si="3"/>
        <v>0</v>
      </c>
      <c r="K58" s="57">
        <v>0</v>
      </c>
      <c r="L58" s="57">
        <v>0</v>
      </c>
    </row>
    <row r="59" spans="1:12" s="1" customFormat="1" x14ac:dyDescent="0.2">
      <c r="A59" s="25">
        <v>48</v>
      </c>
      <c r="B59" s="26" t="s">
        <v>115</v>
      </c>
      <c r="C59" s="10" t="s">
        <v>226</v>
      </c>
      <c r="D59" s="44">
        <f t="shared" si="2"/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69">
        <f t="shared" si="3"/>
        <v>0</v>
      </c>
      <c r="K59" s="57">
        <v>0</v>
      </c>
      <c r="L59" s="57">
        <v>0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2"/>
        <v>1641750</v>
      </c>
      <c r="E60" s="57">
        <v>0</v>
      </c>
      <c r="F60" s="57">
        <v>0</v>
      </c>
      <c r="G60" s="57">
        <v>0</v>
      </c>
      <c r="H60" s="57">
        <v>1641750</v>
      </c>
      <c r="I60" s="57">
        <v>0</v>
      </c>
      <c r="J60" s="69">
        <f t="shared" si="3"/>
        <v>0</v>
      </c>
      <c r="K60" s="57">
        <v>0</v>
      </c>
      <c r="L60" s="57">
        <v>0</v>
      </c>
    </row>
    <row r="61" spans="1:12" s="1" customFormat="1" x14ac:dyDescent="0.2">
      <c r="A61" s="25">
        <v>50</v>
      </c>
      <c r="B61" s="26" t="s">
        <v>117</v>
      </c>
      <c r="C61" s="10" t="s">
        <v>227</v>
      </c>
      <c r="D61" s="44">
        <f t="shared" si="2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69">
        <f t="shared" si="3"/>
        <v>0</v>
      </c>
      <c r="K61" s="57">
        <v>0</v>
      </c>
      <c r="L61" s="57">
        <v>0</v>
      </c>
    </row>
    <row r="62" spans="1:12" s="1" customFormat="1" x14ac:dyDescent="0.2">
      <c r="A62" s="25">
        <v>51</v>
      </c>
      <c r="B62" s="26" t="s">
        <v>231</v>
      </c>
      <c r="C62" s="10" t="s">
        <v>230</v>
      </c>
      <c r="D62" s="44">
        <f t="shared" si="2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69">
        <f t="shared" si="3"/>
        <v>0</v>
      </c>
      <c r="K62" s="57">
        <v>0</v>
      </c>
      <c r="L62" s="57">
        <v>0</v>
      </c>
    </row>
    <row r="63" spans="1:12" s="1" customFormat="1" x14ac:dyDescent="0.2">
      <c r="A63" s="25">
        <v>52</v>
      </c>
      <c r="B63" s="26" t="s">
        <v>241</v>
      </c>
      <c r="C63" s="10" t="s">
        <v>242</v>
      </c>
      <c r="D63" s="44">
        <f t="shared" si="2"/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69">
        <f t="shared" si="3"/>
        <v>0</v>
      </c>
      <c r="K63" s="57">
        <v>0</v>
      </c>
      <c r="L63" s="57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2"/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69">
        <f t="shared" si="3"/>
        <v>0</v>
      </c>
      <c r="K64" s="57">
        <v>0</v>
      </c>
      <c r="L64" s="57">
        <v>0</v>
      </c>
    </row>
    <row r="65" spans="1:12" s="1" customFormat="1" x14ac:dyDescent="0.2">
      <c r="A65" s="25">
        <v>54</v>
      </c>
      <c r="B65" s="14" t="s">
        <v>119</v>
      </c>
      <c r="C65" s="10" t="s">
        <v>243</v>
      </c>
      <c r="D65" s="44">
        <f t="shared" si="2"/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69">
        <f t="shared" si="3"/>
        <v>0</v>
      </c>
      <c r="K65" s="57">
        <v>0</v>
      </c>
      <c r="L65" s="57">
        <v>0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2"/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69">
        <f t="shared" si="3"/>
        <v>0</v>
      </c>
      <c r="K66" s="57">
        <v>0</v>
      </c>
      <c r="L66" s="57">
        <v>0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2"/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69">
        <f t="shared" si="3"/>
        <v>0</v>
      </c>
      <c r="K67" s="57">
        <v>0</v>
      </c>
      <c r="L67" s="57">
        <v>0</v>
      </c>
    </row>
    <row r="68" spans="1:12" s="1" customFormat="1" ht="23.25" customHeight="1" x14ac:dyDescent="0.2">
      <c r="A68" s="25">
        <v>57</v>
      </c>
      <c r="B68" s="26" t="s">
        <v>123</v>
      </c>
      <c r="C68" s="10" t="s">
        <v>401</v>
      </c>
      <c r="D68" s="44">
        <f t="shared" si="2"/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69">
        <f t="shared" si="3"/>
        <v>0</v>
      </c>
      <c r="K68" s="57">
        <v>0</v>
      </c>
      <c r="L68" s="57">
        <v>0</v>
      </c>
    </row>
    <row r="69" spans="1:12" s="1" customFormat="1" ht="24" x14ac:dyDescent="0.2">
      <c r="A69" s="25">
        <v>58</v>
      </c>
      <c r="B69" s="12" t="s">
        <v>124</v>
      </c>
      <c r="C69" s="10" t="s">
        <v>245</v>
      </c>
      <c r="D69" s="44">
        <f t="shared" si="2"/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69">
        <f t="shared" si="3"/>
        <v>0</v>
      </c>
      <c r="K69" s="57">
        <v>0</v>
      </c>
      <c r="L69" s="57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246</v>
      </c>
      <c r="D70" s="44">
        <f t="shared" ref="D70:D130" si="5">SUM(E70:J70)</f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69">
        <f t="shared" ref="J70:J130" si="6">K70+L70</f>
        <v>0</v>
      </c>
      <c r="K70" s="57">
        <v>0</v>
      </c>
      <c r="L70" s="57">
        <v>0</v>
      </c>
    </row>
    <row r="71" spans="1:12" s="1" customFormat="1" x14ac:dyDescent="0.2">
      <c r="A71" s="25">
        <v>60</v>
      </c>
      <c r="B71" s="14" t="s">
        <v>126</v>
      </c>
      <c r="C71" s="10" t="s">
        <v>247</v>
      </c>
      <c r="D71" s="44">
        <f t="shared" si="5"/>
        <v>1260575</v>
      </c>
      <c r="E71" s="57">
        <v>0</v>
      </c>
      <c r="F71" s="57">
        <v>0</v>
      </c>
      <c r="G71" s="57">
        <v>0</v>
      </c>
      <c r="H71" s="57">
        <v>1260575</v>
      </c>
      <c r="I71" s="57">
        <v>0</v>
      </c>
      <c r="J71" s="69">
        <f t="shared" si="6"/>
        <v>0</v>
      </c>
      <c r="K71" s="57">
        <v>0</v>
      </c>
      <c r="L71" s="57">
        <v>0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si="5"/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69">
        <f t="shared" si="6"/>
        <v>0</v>
      </c>
      <c r="K72" s="57">
        <v>0</v>
      </c>
      <c r="L72" s="57">
        <v>0</v>
      </c>
    </row>
    <row r="73" spans="1:12" s="1" customFormat="1" x14ac:dyDescent="0.2">
      <c r="A73" s="25">
        <v>62</v>
      </c>
      <c r="B73" s="14" t="s">
        <v>128</v>
      </c>
      <c r="C73" s="10" t="s">
        <v>248</v>
      </c>
      <c r="D73" s="44">
        <f t="shared" si="5"/>
        <v>2237900</v>
      </c>
      <c r="E73" s="57">
        <v>0</v>
      </c>
      <c r="F73" s="57">
        <v>0</v>
      </c>
      <c r="G73" s="57">
        <v>0</v>
      </c>
      <c r="H73" s="57">
        <v>2237900</v>
      </c>
      <c r="I73" s="57">
        <v>0</v>
      </c>
      <c r="J73" s="69">
        <f t="shared" si="6"/>
        <v>0</v>
      </c>
      <c r="K73" s="57">
        <v>0</v>
      </c>
      <c r="L73" s="57">
        <v>0</v>
      </c>
    </row>
    <row r="74" spans="1:12" s="1" customFormat="1" ht="24" x14ac:dyDescent="0.2">
      <c r="A74" s="25">
        <v>63</v>
      </c>
      <c r="B74" s="14" t="s">
        <v>129</v>
      </c>
      <c r="C74" s="10" t="s">
        <v>249</v>
      </c>
      <c r="D74" s="44">
        <f t="shared" si="5"/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69">
        <f t="shared" si="6"/>
        <v>0</v>
      </c>
      <c r="K74" s="57">
        <v>0</v>
      </c>
      <c r="L74" s="57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250</v>
      </c>
      <c r="D75" s="44">
        <f t="shared" si="5"/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69">
        <f t="shared" si="6"/>
        <v>0</v>
      </c>
      <c r="K75" s="57">
        <v>0</v>
      </c>
      <c r="L75" s="57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251</v>
      </c>
      <c r="D76" s="44">
        <f t="shared" si="5"/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69">
        <f t="shared" si="6"/>
        <v>0</v>
      </c>
      <c r="K76" s="57">
        <v>0</v>
      </c>
      <c r="L76" s="57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252</v>
      </c>
      <c r="D77" s="44">
        <f t="shared" si="5"/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69">
        <f t="shared" si="6"/>
        <v>0</v>
      </c>
      <c r="K77" s="57">
        <v>0</v>
      </c>
      <c r="L77" s="57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253</v>
      </c>
      <c r="D78" s="44">
        <f t="shared" si="5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69">
        <f t="shared" si="6"/>
        <v>0</v>
      </c>
      <c r="K78" s="57">
        <v>0</v>
      </c>
      <c r="L78" s="57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254</v>
      </c>
      <c r="D79" s="44">
        <f t="shared" si="5"/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69">
        <f t="shared" si="6"/>
        <v>0</v>
      </c>
      <c r="K79" s="57">
        <v>0</v>
      </c>
      <c r="L79" s="57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255</v>
      </c>
      <c r="D80" s="44">
        <f t="shared" si="5"/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69">
        <f t="shared" si="6"/>
        <v>0</v>
      </c>
      <c r="K80" s="57">
        <v>0</v>
      </c>
      <c r="L80" s="57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5"/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69">
        <f t="shared" si="6"/>
        <v>0</v>
      </c>
      <c r="K81" s="57">
        <v>0</v>
      </c>
      <c r="L81" s="57">
        <v>0</v>
      </c>
    </row>
    <row r="82" spans="1:12" s="1" customFormat="1" x14ac:dyDescent="0.2">
      <c r="A82" s="25">
        <v>71</v>
      </c>
      <c r="B82" s="12" t="s">
        <v>138</v>
      </c>
      <c r="C82" s="10" t="s">
        <v>256</v>
      </c>
      <c r="D82" s="44">
        <f t="shared" si="5"/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69">
        <f t="shared" si="6"/>
        <v>0</v>
      </c>
      <c r="K82" s="57">
        <v>0</v>
      </c>
      <c r="L82" s="57">
        <v>0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5"/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69">
        <f t="shared" si="6"/>
        <v>0</v>
      </c>
      <c r="K83" s="57">
        <v>0</v>
      </c>
      <c r="L83" s="57">
        <v>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5"/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69">
        <f t="shared" si="6"/>
        <v>0</v>
      </c>
      <c r="K84" s="57">
        <v>0</v>
      </c>
      <c r="L84" s="57">
        <v>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5"/>
        <v>51230542</v>
      </c>
      <c r="E85" s="57">
        <v>0</v>
      </c>
      <c r="F85" s="57">
        <v>0</v>
      </c>
      <c r="G85" s="57">
        <v>0</v>
      </c>
      <c r="H85" s="57">
        <v>3133400</v>
      </c>
      <c r="I85" s="57">
        <v>0</v>
      </c>
      <c r="J85" s="69">
        <f t="shared" si="6"/>
        <v>48097142</v>
      </c>
      <c r="K85" s="57">
        <v>18692561</v>
      </c>
      <c r="L85" s="57">
        <v>29404581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5"/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69">
        <f t="shared" si="6"/>
        <v>0</v>
      </c>
      <c r="K86" s="57">
        <v>0</v>
      </c>
      <c r="L86" s="57">
        <v>0</v>
      </c>
    </row>
    <row r="87" spans="1:12" s="1" customFormat="1" x14ac:dyDescent="0.2">
      <c r="A87" s="25">
        <v>76</v>
      </c>
      <c r="B87" s="12" t="s">
        <v>143</v>
      </c>
      <c r="C87" s="10" t="s">
        <v>237</v>
      </c>
      <c r="D87" s="44">
        <f t="shared" si="5"/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69">
        <f t="shared" si="6"/>
        <v>0</v>
      </c>
      <c r="K87" s="57">
        <v>0</v>
      </c>
      <c r="L87" s="57">
        <v>0</v>
      </c>
    </row>
    <row r="88" spans="1:12" s="1" customFormat="1" x14ac:dyDescent="0.2">
      <c r="A88" s="25">
        <v>77</v>
      </c>
      <c r="B88" s="12" t="s">
        <v>144</v>
      </c>
      <c r="C88" s="21" t="s">
        <v>351</v>
      </c>
      <c r="D88" s="44">
        <f t="shared" si="5"/>
        <v>2462200</v>
      </c>
      <c r="E88" s="57">
        <v>0</v>
      </c>
      <c r="F88" s="57">
        <v>0</v>
      </c>
      <c r="G88" s="57">
        <v>0</v>
      </c>
      <c r="H88" s="57">
        <v>2462200</v>
      </c>
      <c r="I88" s="57">
        <v>0</v>
      </c>
      <c r="J88" s="69">
        <f t="shared" si="6"/>
        <v>0</v>
      </c>
      <c r="K88" s="57">
        <v>0</v>
      </c>
      <c r="L88" s="57">
        <v>0</v>
      </c>
    </row>
    <row r="89" spans="1:12" s="1" customFormat="1" x14ac:dyDescent="0.2">
      <c r="A89" s="25">
        <v>78</v>
      </c>
      <c r="B89" s="14" t="s">
        <v>145</v>
      </c>
      <c r="C89" s="10" t="s">
        <v>268</v>
      </c>
      <c r="D89" s="44">
        <f t="shared" si="5"/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69">
        <f t="shared" si="6"/>
        <v>0</v>
      </c>
      <c r="K89" s="57">
        <v>0</v>
      </c>
      <c r="L89" s="57">
        <v>0</v>
      </c>
    </row>
    <row r="90" spans="1:12" s="1" customFormat="1" ht="24" x14ac:dyDescent="0.2">
      <c r="A90" s="285">
        <v>79</v>
      </c>
      <c r="B90" s="288" t="s">
        <v>146</v>
      </c>
      <c r="C90" s="17" t="s">
        <v>257</v>
      </c>
      <c r="D90" s="44">
        <f t="shared" si="5"/>
        <v>309552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69">
        <f t="shared" si="6"/>
        <v>309552</v>
      </c>
      <c r="K90" s="57">
        <v>120305</v>
      </c>
      <c r="L90" s="57">
        <v>189247</v>
      </c>
    </row>
    <row r="91" spans="1:12" s="1" customFormat="1" ht="36" x14ac:dyDescent="0.2">
      <c r="A91" s="286"/>
      <c r="B91" s="289"/>
      <c r="C91" s="10" t="s">
        <v>349</v>
      </c>
      <c r="D91" s="44">
        <f t="shared" si="5"/>
        <v>309552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69">
        <f t="shared" si="6"/>
        <v>309552</v>
      </c>
      <c r="K91" s="57">
        <v>120305</v>
      </c>
      <c r="L91" s="57">
        <v>189247</v>
      </c>
    </row>
    <row r="92" spans="1:12" s="1" customFormat="1" ht="24" x14ac:dyDescent="0.2">
      <c r="A92" s="286"/>
      <c r="B92" s="289"/>
      <c r="C92" s="10" t="s">
        <v>258</v>
      </c>
      <c r="D92" s="44">
        <f t="shared" si="5"/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69">
        <f t="shared" si="6"/>
        <v>0</v>
      </c>
      <c r="K92" s="57">
        <v>0</v>
      </c>
      <c r="L92" s="57">
        <v>0</v>
      </c>
    </row>
    <row r="93" spans="1:12" s="1" customFormat="1" ht="36" x14ac:dyDescent="0.2">
      <c r="A93" s="287"/>
      <c r="B93" s="290"/>
      <c r="C93" s="28" t="s">
        <v>350</v>
      </c>
      <c r="D93" s="44">
        <f t="shared" si="5"/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69">
        <f t="shared" si="6"/>
        <v>0</v>
      </c>
      <c r="K93" s="57">
        <v>0</v>
      </c>
      <c r="L93" s="57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5"/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69">
        <f t="shared" si="6"/>
        <v>0</v>
      </c>
      <c r="K94" s="57">
        <v>0</v>
      </c>
      <c r="L94" s="57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5"/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69">
        <f t="shared" si="6"/>
        <v>0</v>
      </c>
      <c r="K95" s="57">
        <v>0</v>
      </c>
      <c r="L95" s="57">
        <v>0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5"/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69">
        <f t="shared" si="6"/>
        <v>0</v>
      </c>
      <c r="K96" s="57">
        <v>0</v>
      </c>
      <c r="L96" s="57">
        <v>0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5"/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69">
        <f t="shared" si="6"/>
        <v>0</v>
      </c>
      <c r="K97" s="57">
        <v>0</v>
      </c>
      <c r="L97" s="57">
        <v>0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5"/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69">
        <f t="shared" si="6"/>
        <v>0</v>
      </c>
      <c r="K98" s="57">
        <v>0</v>
      </c>
      <c r="L98" s="57">
        <v>0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5"/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69">
        <f t="shared" si="6"/>
        <v>0</v>
      </c>
      <c r="K99" s="57">
        <v>0</v>
      </c>
      <c r="L99" s="57">
        <v>0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5"/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69">
        <f t="shared" si="6"/>
        <v>0</v>
      </c>
      <c r="K100" s="57">
        <v>0</v>
      </c>
      <c r="L100" s="57">
        <v>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5"/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69">
        <f t="shared" si="6"/>
        <v>0</v>
      </c>
      <c r="K101" s="57">
        <v>0</v>
      </c>
      <c r="L101" s="57">
        <v>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5"/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69">
        <f t="shared" si="6"/>
        <v>0</v>
      </c>
      <c r="K102" s="57">
        <v>0</v>
      </c>
      <c r="L102" s="57">
        <v>0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5"/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69">
        <f t="shared" si="6"/>
        <v>0</v>
      </c>
      <c r="K103" s="57">
        <v>0</v>
      </c>
      <c r="L103" s="57">
        <v>0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5"/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69">
        <f t="shared" si="6"/>
        <v>0</v>
      </c>
      <c r="K104" s="57">
        <v>0</v>
      </c>
      <c r="L104" s="57">
        <v>0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5"/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69">
        <f t="shared" si="6"/>
        <v>0</v>
      </c>
      <c r="K105" s="57">
        <v>0</v>
      </c>
      <c r="L105" s="57">
        <v>0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5"/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69">
        <f t="shared" si="6"/>
        <v>0</v>
      </c>
      <c r="K106" s="57">
        <v>0</v>
      </c>
      <c r="L106" s="57">
        <v>0</v>
      </c>
    </row>
    <row r="107" spans="1:12" s="22" customFormat="1" x14ac:dyDescent="0.2">
      <c r="A107" s="25">
        <v>93</v>
      </c>
      <c r="B107" s="24" t="s">
        <v>162</v>
      </c>
      <c r="C107" s="21" t="s">
        <v>13</v>
      </c>
      <c r="D107" s="44">
        <f t="shared" si="5"/>
        <v>1194000</v>
      </c>
      <c r="E107" s="57">
        <v>0</v>
      </c>
      <c r="F107" s="57">
        <v>0</v>
      </c>
      <c r="G107" s="57">
        <v>0</v>
      </c>
      <c r="H107" s="57">
        <v>1194000</v>
      </c>
      <c r="I107" s="57">
        <v>0</v>
      </c>
      <c r="J107" s="69">
        <f t="shared" si="6"/>
        <v>0</v>
      </c>
      <c r="K107" s="57">
        <v>0</v>
      </c>
      <c r="L107" s="57">
        <v>0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5"/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69">
        <f t="shared" si="6"/>
        <v>0</v>
      </c>
      <c r="K108" s="57">
        <v>0</v>
      </c>
      <c r="L108" s="57">
        <v>0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5"/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69">
        <f t="shared" si="6"/>
        <v>0</v>
      </c>
      <c r="K109" s="57">
        <v>0</v>
      </c>
      <c r="L109" s="57">
        <v>0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5"/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69">
        <f t="shared" si="6"/>
        <v>0</v>
      </c>
      <c r="K110" s="57">
        <v>0</v>
      </c>
      <c r="L110" s="57">
        <v>0</v>
      </c>
    </row>
    <row r="111" spans="1:12" s="1" customFormat="1" x14ac:dyDescent="0.2">
      <c r="A111" s="25">
        <v>97</v>
      </c>
      <c r="B111" s="14" t="s">
        <v>166</v>
      </c>
      <c r="C111" s="10" t="s">
        <v>228</v>
      </c>
      <c r="D111" s="44">
        <f t="shared" si="5"/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69">
        <f t="shared" si="6"/>
        <v>0</v>
      </c>
      <c r="K111" s="57">
        <v>0</v>
      </c>
      <c r="L111" s="57">
        <v>0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5"/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69">
        <f t="shared" si="6"/>
        <v>0</v>
      </c>
      <c r="K112" s="57">
        <v>0</v>
      </c>
      <c r="L112" s="57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5"/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69">
        <f t="shared" si="6"/>
        <v>0</v>
      </c>
      <c r="K113" s="57">
        <v>0</v>
      </c>
      <c r="L113" s="57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5"/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69">
        <f t="shared" si="6"/>
        <v>0</v>
      </c>
      <c r="K114" s="57">
        <v>0</v>
      </c>
      <c r="L114" s="57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5"/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69">
        <f t="shared" si="6"/>
        <v>0</v>
      </c>
      <c r="K115" s="57">
        <v>0</v>
      </c>
      <c r="L115" s="57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5"/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69">
        <f t="shared" si="6"/>
        <v>0</v>
      </c>
      <c r="K116" s="57">
        <v>0</v>
      </c>
      <c r="L116" s="57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5"/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69">
        <f t="shared" si="6"/>
        <v>0</v>
      </c>
      <c r="K117" s="57">
        <v>0</v>
      </c>
      <c r="L117" s="57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5"/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69">
        <f t="shared" si="6"/>
        <v>0</v>
      </c>
      <c r="K118" s="57">
        <v>0</v>
      </c>
      <c r="L118" s="57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5"/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69">
        <f t="shared" si="6"/>
        <v>0</v>
      </c>
      <c r="K119" s="57">
        <v>0</v>
      </c>
      <c r="L119" s="57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5"/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69">
        <f t="shared" si="6"/>
        <v>0</v>
      </c>
      <c r="K120" s="57">
        <v>0</v>
      </c>
      <c r="L120" s="57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5"/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69">
        <f t="shared" si="6"/>
        <v>0</v>
      </c>
      <c r="K121" s="57">
        <v>0</v>
      </c>
      <c r="L121" s="57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5"/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69">
        <f t="shared" si="6"/>
        <v>0</v>
      </c>
      <c r="K122" s="57">
        <v>0</v>
      </c>
      <c r="L122" s="57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271</v>
      </c>
      <c r="D123" s="44">
        <f t="shared" si="5"/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69">
        <f t="shared" si="6"/>
        <v>0</v>
      </c>
      <c r="K123" s="57">
        <v>0</v>
      </c>
      <c r="L123" s="57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5"/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69">
        <f t="shared" si="6"/>
        <v>0</v>
      </c>
      <c r="K124" s="57">
        <v>0</v>
      </c>
      <c r="L124" s="57">
        <v>0</v>
      </c>
    </row>
    <row r="125" spans="1:12" s="1" customFormat="1" x14ac:dyDescent="0.2">
      <c r="A125" s="25">
        <v>111</v>
      </c>
      <c r="B125" s="12" t="s">
        <v>405</v>
      </c>
      <c r="C125" s="10" t="s">
        <v>381</v>
      </c>
      <c r="D125" s="44">
        <f t="shared" si="5"/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69">
        <f t="shared" si="6"/>
        <v>0</v>
      </c>
      <c r="K125" s="57">
        <v>0</v>
      </c>
      <c r="L125" s="57">
        <v>0</v>
      </c>
    </row>
    <row r="126" spans="1:12" s="1" customFormat="1" x14ac:dyDescent="0.2">
      <c r="A126" s="25">
        <v>112</v>
      </c>
      <c r="B126" s="14" t="s">
        <v>191</v>
      </c>
      <c r="C126" s="10" t="s">
        <v>192</v>
      </c>
      <c r="D126" s="44">
        <f t="shared" si="5"/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69">
        <f t="shared" si="6"/>
        <v>0</v>
      </c>
      <c r="K126" s="57">
        <v>0</v>
      </c>
      <c r="L126" s="57">
        <v>0</v>
      </c>
    </row>
    <row r="127" spans="1:12" s="1" customFormat="1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5"/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69">
        <f t="shared" si="6"/>
        <v>0</v>
      </c>
      <c r="K127" s="57">
        <v>0</v>
      </c>
      <c r="L127" s="57">
        <v>0</v>
      </c>
    </row>
    <row r="128" spans="1:12" s="1" customFormat="1" x14ac:dyDescent="0.2">
      <c r="A128" s="25">
        <v>114</v>
      </c>
      <c r="B128" s="26" t="s">
        <v>194</v>
      </c>
      <c r="C128" s="10" t="s">
        <v>195</v>
      </c>
      <c r="D128" s="44">
        <f t="shared" si="5"/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69">
        <f t="shared" si="6"/>
        <v>0</v>
      </c>
      <c r="K128" s="57">
        <v>0</v>
      </c>
      <c r="L128" s="57">
        <v>0</v>
      </c>
    </row>
    <row r="129" spans="1:12" s="1" customFormat="1" ht="24" x14ac:dyDescent="0.2">
      <c r="A129" s="25">
        <v>115</v>
      </c>
      <c r="B129" s="26" t="s">
        <v>196</v>
      </c>
      <c r="C129" s="52" t="s">
        <v>348</v>
      </c>
      <c r="D129" s="44">
        <f t="shared" si="5"/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69">
        <f t="shared" si="6"/>
        <v>0</v>
      </c>
      <c r="K129" s="57">
        <v>0</v>
      </c>
      <c r="L129" s="57">
        <v>0</v>
      </c>
    </row>
    <row r="130" spans="1:12" s="1" customFormat="1" x14ac:dyDescent="0.2">
      <c r="A130" s="25">
        <v>116</v>
      </c>
      <c r="B130" s="26" t="s">
        <v>197</v>
      </c>
      <c r="C130" s="10" t="s">
        <v>234</v>
      </c>
      <c r="D130" s="44">
        <f t="shared" si="5"/>
        <v>17723958</v>
      </c>
      <c r="E130" s="57">
        <v>8601870</v>
      </c>
      <c r="F130" s="57">
        <v>0</v>
      </c>
      <c r="G130" s="57">
        <v>0</v>
      </c>
      <c r="H130" s="57">
        <v>0</v>
      </c>
      <c r="I130" s="57">
        <v>0</v>
      </c>
      <c r="J130" s="69">
        <f t="shared" si="6"/>
        <v>9122088</v>
      </c>
      <c r="K130" s="57">
        <v>3545225</v>
      </c>
      <c r="L130" s="57">
        <v>5576863</v>
      </c>
    </row>
    <row r="131" spans="1:12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ref="D131:D148" si="7">SUM(E131:J131)</f>
        <v>15675200</v>
      </c>
      <c r="E131" s="57">
        <v>15551200</v>
      </c>
      <c r="F131" s="57">
        <v>124000</v>
      </c>
      <c r="G131" s="57">
        <v>0</v>
      </c>
      <c r="H131" s="57">
        <v>0</v>
      </c>
      <c r="I131" s="57">
        <v>0</v>
      </c>
      <c r="J131" s="69">
        <f t="shared" ref="J131:J148" si="8">K131+L131</f>
        <v>0</v>
      </c>
      <c r="K131" s="57">
        <v>0</v>
      </c>
      <c r="L131" s="57">
        <v>0</v>
      </c>
    </row>
    <row r="132" spans="1:12" s="1" customFormat="1" x14ac:dyDescent="0.2">
      <c r="A132" s="25">
        <v>118</v>
      </c>
      <c r="B132" s="26" t="s">
        <v>200</v>
      </c>
      <c r="C132" s="10" t="s">
        <v>42</v>
      </c>
      <c r="D132" s="44">
        <f t="shared" si="7"/>
        <v>2867010</v>
      </c>
      <c r="E132" s="57">
        <v>2867010</v>
      </c>
      <c r="F132" s="57">
        <v>0</v>
      </c>
      <c r="G132" s="57">
        <v>0</v>
      </c>
      <c r="H132" s="57">
        <v>0</v>
      </c>
      <c r="I132" s="57">
        <v>0</v>
      </c>
      <c r="J132" s="69">
        <f t="shared" si="8"/>
        <v>0</v>
      </c>
      <c r="K132" s="57">
        <v>0</v>
      </c>
      <c r="L132" s="57">
        <v>0</v>
      </c>
    </row>
    <row r="133" spans="1:12" s="1" customFormat="1" x14ac:dyDescent="0.2">
      <c r="A133" s="25">
        <v>119</v>
      </c>
      <c r="B133" s="12" t="s">
        <v>201</v>
      </c>
      <c r="C133" s="10" t="s">
        <v>48</v>
      </c>
      <c r="D133" s="44">
        <f t="shared" si="7"/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69">
        <f t="shared" si="8"/>
        <v>0</v>
      </c>
      <c r="K133" s="57">
        <v>0</v>
      </c>
      <c r="L133" s="57">
        <v>0</v>
      </c>
    </row>
    <row r="134" spans="1:12" s="1" customFormat="1" x14ac:dyDescent="0.2">
      <c r="A134" s="25">
        <v>120</v>
      </c>
      <c r="B134" s="12" t="s">
        <v>202</v>
      </c>
      <c r="C134" s="10" t="s">
        <v>236</v>
      </c>
      <c r="D134" s="44">
        <f t="shared" si="7"/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69">
        <f t="shared" si="8"/>
        <v>0</v>
      </c>
      <c r="K134" s="57">
        <v>0</v>
      </c>
      <c r="L134" s="57">
        <v>0</v>
      </c>
    </row>
    <row r="135" spans="1:12" s="1" customFormat="1" x14ac:dyDescent="0.2">
      <c r="A135" s="25">
        <v>121</v>
      </c>
      <c r="B135" s="12" t="s">
        <v>203</v>
      </c>
      <c r="C135" s="10" t="s">
        <v>50</v>
      </c>
      <c r="D135" s="44">
        <f t="shared" si="7"/>
        <v>7252200</v>
      </c>
      <c r="E135" s="57">
        <v>0</v>
      </c>
      <c r="F135" s="57">
        <v>0</v>
      </c>
      <c r="G135" s="57">
        <v>0</v>
      </c>
      <c r="H135" s="57">
        <v>7252200</v>
      </c>
      <c r="I135" s="57">
        <v>0</v>
      </c>
      <c r="J135" s="69">
        <f t="shared" si="8"/>
        <v>0</v>
      </c>
      <c r="K135" s="57">
        <v>0</v>
      </c>
      <c r="L135" s="57">
        <v>0</v>
      </c>
    </row>
    <row r="136" spans="1:12" s="1" customFormat="1" x14ac:dyDescent="0.2">
      <c r="A136" s="25">
        <v>122</v>
      </c>
      <c r="B136" s="26" t="s">
        <v>204</v>
      </c>
      <c r="C136" s="10" t="s">
        <v>49</v>
      </c>
      <c r="D136" s="44">
        <f t="shared" si="7"/>
        <v>19297688</v>
      </c>
      <c r="E136" s="57">
        <v>0</v>
      </c>
      <c r="F136" s="57">
        <v>0</v>
      </c>
      <c r="G136" s="57">
        <v>0</v>
      </c>
      <c r="H136" s="57">
        <v>3780400</v>
      </c>
      <c r="I136" s="57">
        <v>1796300</v>
      </c>
      <c r="J136" s="69">
        <f t="shared" si="8"/>
        <v>13720988</v>
      </c>
      <c r="K136" s="57">
        <v>13720988</v>
      </c>
      <c r="L136" s="57">
        <v>0</v>
      </c>
    </row>
    <row r="137" spans="1:12" s="1" customFormat="1" x14ac:dyDescent="0.2">
      <c r="A137" s="25">
        <v>123</v>
      </c>
      <c r="B137" s="26" t="s">
        <v>205</v>
      </c>
      <c r="C137" s="10" t="s">
        <v>206</v>
      </c>
      <c r="D137" s="44">
        <f t="shared" si="7"/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69">
        <f t="shared" si="8"/>
        <v>0</v>
      </c>
      <c r="K137" s="57">
        <v>0</v>
      </c>
      <c r="L137" s="57">
        <v>0</v>
      </c>
    </row>
    <row r="138" spans="1:12" s="1" customFormat="1" x14ac:dyDescent="0.2">
      <c r="A138" s="25">
        <v>124</v>
      </c>
      <c r="B138" s="26" t="s">
        <v>207</v>
      </c>
      <c r="C138" s="10" t="s">
        <v>43</v>
      </c>
      <c r="D138" s="44">
        <f t="shared" si="7"/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69">
        <f t="shared" si="8"/>
        <v>0</v>
      </c>
      <c r="K138" s="57">
        <v>0</v>
      </c>
      <c r="L138" s="57">
        <v>0</v>
      </c>
    </row>
    <row r="139" spans="1:12" s="1" customFormat="1" x14ac:dyDescent="0.2">
      <c r="A139" s="25">
        <v>125</v>
      </c>
      <c r="B139" s="12" t="s">
        <v>208</v>
      </c>
      <c r="C139" s="10" t="s">
        <v>235</v>
      </c>
      <c r="D139" s="44">
        <f t="shared" si="7"/>
        <v>6906104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69">
        <f t="shared" si="8"/>
        <v>6906104</v>
      </c>
      <c r="K139" s="57">
        <v>2684001</v>
      </c>
      <c r="L139" s="57">
        <v>4222103</v>
      </c>
    </row>
    <row r="140" spans="1:12" s="1" customFormat="1" x14ac:dyDescent="0.2">
      <c r="A140" s="25">
        <v>126</v>
      </c>
      <c r="B140" s="14" t="s">
        <v>209</v>
      </c>
      <c r="C140" s="10" t="s">
        <v>210</v>
      </c>
      <c r="D140" s="44">
        <f t="shared" si="7"/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69">
        <f t="shared" si="8"/>
        <v>0</v>
      </c>
      <c r="K140" s="57">
        <v>0</v>
      </c>
      <c r="L140" s="57">
        <v>0</v>
      </c>
    </row>
    <row r="141" spans="1:12" x14ac:dyDescent="0.2">
      <c r="A141" s="25">
        <v>127</v>
      </c>
      <c r="B141" s="26" t="s">
        <v>211</v>
      </c>
      <c r="C141" s="10" t="s">
        <v>212</v>
      </c>
      <c r="D141" s="44">
        <f t="shared" si="7"/>
        <v>14329652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69">
        <f t="shared" si="8"/>
        <v>14329652</v>
      </c>
      <c r="K141" s="57">
        <v>5569102</v>
      </c>
      <c r="L141" s="57">
        <v>8760550</v>
      </c>
    </row>
    <row r="142" spans="1:12" x14ac:dyDescent="0.2">
      <c r="A142" s="25">
        <v>128</v>
      </c>
      <c r="B142" s="12" t="s">
        <v>213</v>
      </c>
      <c r="C142" s="10" t="s">
        <v>214</v>
      </c>
      <c r="D142" s="44">
        <f t="shared" si="7"/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69">
        <f t="shared" si="8"/>
        <v>0</v>
      </c>
      <c r="K142" s="57">
        <v>0</v>
      </c>
      <c r="L142" s="57">
        <v>0</v>
      </c>
    </row>
    <row r="143" spans="1:12" ht="12.75" x14ac:dyDescent="0.2">
      <c r="A143" s="25">
        <v>129</v>
      </c>
      <c r="B143" s="20" t="s">
        <v>215</v>
      </c>
      <c r="C143" s="13" t="s">
        <v>216</v>
      </c>
      <c r="D143" s="44">
        <f t="shared" si="7"/>
        <v>434076953</v>
      </c>
      <c r="E143" s="57">
        <v>0</v>
      </c>
      <c r="F143" s="57">
        <v>0</v>
      </c>
      <c r="G143" s="57">
        <v>434076953</v>
      </c>
      <c r="H143" s="57">
        <v>0</v>
      </c>
      <c r="I143" s="57">
        <v>0</v>
      </c>
      <c r="J143" s="69">
        <f t="shared" si="8"/>
        <v>0</v>
      </c>
      <c r="K143" s="57">
        <v>0</v>
      </c>
      <c r="L143" s="57">
        <v>0</v>
      </c>
    </row>
    <row r="144" spans="1:12" ht="12.75" x14ac:dyDescent="0.2">
      <c r="A144" s="25">
        <v>130</v>
      </c>
      <c r="B144" s="36" t="s">
        <v>260</v>
      </c>
      <c r="C144" s="37" t="s">
        <v>261</v>
      </c>
      <c r="D144" s="44">
        <f t="shared" si="7"/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69">
        <f t="shared" si="8"/>
        <v>0</v>
      </c>
      <c r="K144" s="57">
        <v>0</v>
      </c>
      <c r="L144" s="57">
        <v>0</v>
      </c>
    </row>
    <row r="145" spans="1:59" ht="12.75" x14ac:dyDescent="0.2">
      <c r="A145" s="25">
        <v>131</v>
      </c>
      <c r="B145" s="38" t="s">
        <v>262</v>
      </c>
      <c r="C145" s="39" t="s">
        <v>263</v>
      </c>
      <c r="D145" s="44">
        <f t="shared" si="7"/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69">
        <f t="shared" si="8"/>
        <v>0</v>
      </c>
      <c r="K145" s="57">
        <v>0</v>
      </c>
      <c r="L145" s="57">
        <v>0</v>
      </c>
    </row>
    <row r="146" spans="1:59" ht="12.75" x14ac:dyDescent="0.2">
      <c r="A146" s="25">
        <v>132</v>
      </c>
      <c r="B146" s="40" t="s">
        <v>264</v>
      </c>
      <c r="C146" s="41" t="s">
        <v>265</v>
      </c>
      <c r="D146" s="44">
        <f t="shared" si="7"/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69">
        <f t="shared" si="8"/>
        <v>0</v>
      </c>
      <c r="K146" s="57">
        <v>0</v>
      </c>
      <c r="L146" s="57">
        <v>0</v>
      </c>
    </row>
    <row r="147" spans="1:59" x14ac:dyDescent="0.2">
      <c r="A147" s="25">
        <v>133</v>
      </c>
      <c r="B147" s="25" t="s">
        <v>269</v>
      </c>
      <c r="C147" s="42" t="s">
        <v>270</v>
      </c>
      <c r="D147" s="44">
        <f t="shared" si="7"/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69">
        <f t="shared" si="8"/>
        <v>0</v>
      </c>
      <c r="K147" s="57">
        <v>0</v>
      </c>
      <c r="L147" s="57">
        <v>0</v>
      </c>
    </row>
    <row r="148" spans="1:59" x14ac:dyDescent="0.2">
      <c r="A148" s="25">
        <v>134</v>
      </c>
      <c r="B148" s="91" t="s">
        <v>358</v>
      </c>
      <c r="C148" s="42" t="s">
        <v>357</v>
      </c>
      <c r="D148" s="44">
        <f t="shared" si="7"/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69">
        <f t="shared" si="8"/>
        <v>0</v>
      </c>
      <c r="K148" s="57">
        <v>0</v>
      </c>
      <c r="L148" s="57">
        <v>0</v>
      </c>
    </row>
    <row r="149" spans="1:59" s="4" customFormat="1" x14ac:dyDescent="0.2">
      <c r="A149" s="25">
        <v>135</v>
      </c>
      <c r="B149" s="88" t="s">
        <v>385</v>
      </c>
      <c r="C149" s="42" t="s">
        <v>379</v>
      </c>
      <c r="D149" s="57">
        <f t="shared" ref="D149" si="9">SUM(E149:J149)</f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69">
        <f t="shared" ref="J149" si="10">K149+L149</f>
        <v>0</v>
      </c>
      <c r="K149" s="57">
        <v>0</v>
      </c>
      <c r="L149" s="57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s="4" customFormat="1" x14ac:dyDescent="0.2">
      <c r="A150" s="169">
        <v>136</v>
      </c>
      <c r="B150" s="88" t="s">
        <v>400</v>
      </c>
      <c r="C150" s="42" t="s">
        <v>399</v>
      </c>
      <c r="D150" s="57">
        <f t="shared" ref="D150" si="11">SUM(E150:J150)</f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69">
        <f t="shared" ref="J150" si="12">K150+L150</f>
        <v>0</v>
      </c>
      <c r="K150" s="57">
        <v>0</v>
      </c>
      <c r="L150" s="57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3" spans="1:59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</sheetData>
  <mergeCells count="18">
    <mergeCell ref="E4:L4"/>
    <mergeCell ref="J5:L5"/>
    <mergeCell ref="J6:J7"/>
    <mergeCell ref="K6:L6"/>
    <mergeCell ref="A2:L2"/>
    <mergeCell ref="I5:I7"/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A154"/>
  <sheetViews>
    <sheetView zoomScale="98" zoomScaleNormal="98" workbookViewId="0">
      <selection activeCell="G9" sqref="G9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9.5703125" style="7" customWidth="1"/>
    <col min="4" max="4" width="13.5703125" style="74" customWidth="1"/>
    <col min="5" max="16384" width="9.140625" style="1"/>
  </cols>
  <sheetData>
    <row r="2" spans="1:4" ht="36" customHeight="1" x14ac:dyDescent="0.2">
      <c r="A2" s="306" t="s">
        <v>368</v>
      </c>
      <c r="B2" s="306"/>
      <c r="C2" s="306"/>
      <c r="D2" s="306"/>
    </row>
    <row r="3" spans="1:4" x14ac:dyDescent="0.2">
      <c r="C3" s="77"/>
      <c r="D3" s="74" t="s">
        <v>289</v>
      </c>
    </row>
    <row r="4" spans="1:4" s="3" customFormat="1" ht="15.75" customHeight="1" x14ac:dyDescent="0.2">
      <c r="A4" s="297" t="s">
        <v>46</v>
      </c>
      <c r="B4" s="297" t="s">
        <v>58</v>
      </c>
      <c r="C4" s="297" t="s">
        <v>47</v>
      </c>
      <c r="D4" s="351" t="s">
        <v>339</v>
      </c>
    </row>
    <row r="5" spans="1:4" ht="25.5" customHeight="1" x14ac:dyDescent="0.2">
      <c r="A5" s="297"/>
      <c r="B5" s="297"/>
      <c r="C5" s="297"/>
      <c r="D5" s="352"/>
    </row>
    <row r="6" spans="1:4" ht="14.25" customHeight="1" x14ac:dyDescent="0.2">
      <c r="A6" s="297"/>
      <c r="B6" s="297"/>
      <c r="C6" s="297"/>
      <c r="D6" s="352"/>
    </row>
    <row r="7" spans="1:4" ht="21.75" customHeight="1" x14ac:dyDescent="0.2">
      <c r="A7" s="297"/>
      <c r="B7" s="297"/>
      <c r="C7" s="297"/>
      <c r="D7" s="353"/>
    </row>
    <row r="8" spans="1:4" s="3" customFormat="1" x14ac:dyDescent="0.2">
      <c r="A8" s="291" t="s">
        <v>233</v>
      </c>
      <c r="B8" s="291"/>
      <c r="C8" s="291"/>
      <c r="D8" s="45">
        <f>D11+D10+D9</f>
        <v>2321823617</v>
      </c>
    </row>
    <row r="9" spans="1:4" s="3" customFormat="1" ht="11.25" customHeight="1" x14ac:dyDescent="0.2">
      <c r="A9" s="87"/>
      <c r="B9" s="87"/>
      <c r="C9" s="11" t="s">
        <v>56</v>
      </c>
      <c r="D9" s="46">
        <f>50000000-36890643-1603500-3708191</f>
        <v>7797666</v>
      </c>
    </row>
    <row r="10" spans="1:4" s="3" customFormat="1" ht="11.25" customHeight="1" x14ac:dyDescent="0.2">
      <c r="A10" s="87"/>
      <c r="B10" s="87"/>
      <c r="C10" s="11" t="s">
        <v>297</v>
      </c>
      <c r="D10" s="46"/>
    </row>
    <row r="11" spans="1:4" s="3" customFormat="1" x14ac:dyDescent="0.2">
      <c r="A11" s="291" t="s">
        <v>232</v>
      </c>
      <c r="B11" s="291"/>
      <c r="C11" s="291"/>
      <c r="D11" s="45">
        <f>SUM(D12:D150)-D90</f>
        <v>2314025951</v>
      </c>
    </row>
    <row r="12" spans="1:4" ht="12" customHeight="1" x14ac:dyDescent="0.2">
      <c r="A12" s="25">
        <v>1</v>
      </c>
      <c r="B12" s="12" t="s">
        <v>59</v>
      </c>
      <c r="C12" s="10" t="s">
        <v>44</v>
      </c>
      <c r="D12" s="44">
        <v>38882014</v>
      </c>
    </row>
    <row r="13" spans="1:4" x14ac:dyDescent="0.2">
      <c r="A13" s="25">
        <v>2</v>
      </c>
      <c r="B13" s="14" t="s">
        <v>60</v>
      </c>
      <c r="C13" s="10" t="s">
        <v>217</v>
      </c>
      <c r="D13" s="44">
        <v>39909798</v>
      </c>
    </row>
    <row r="14" spans="1:4" x14ac:dyDescent="0.2">
      <c r="A14" s="25">
        <v>3</v>
      </c>
      <c r="B14" s="26" t="s">
        <v>61</v>
      </c>
      <c r="C14" s="10" t="s">
        <v>5</v>
      </c>
      <c r="D14" s="44">
        <v>28667047</v>
      </c>
    </row>
    <row r="15" spans="1:4" ht="14.25" customHeight="1" x14ac:dyDescent="0.2">
      <c r="A15" s="25">
        <v>4</v>
      </c>
      <c r="B15" s="12" t="s">
        <v>62</v>
      </c>
      <c r="C15" s="10" t="s">
        <v>218</v>
      </c>
      <c r="D15" s="44">
        <v>49251096</v>
      </c>
    </row>
    <row r="16" spans="1:4" x14ac:dyDescent="0.2">
      <c r="A16" s="25">
        <v>5</v>
      </c>
      <c r="B16" s="12" t="s">
        <v>63</v>
      </c>
      <c r="C16" s="10" t="s">
        <v>8</v>
      </c>
      <c r="D16" s="44">
        <v>38992223</v>
      </c>
    </row>
    <row r="17" spans="1:4" x14ac:dyDescent="0.2">
      <c r="A17" s="25">
        <v>6</v>
      </c>
      <c r="B17" s="26" t="s">
        <v>64</v>
      </c>
      <c r="C17" s="10" t="s">
        <v>65</v>
      </c>
      <c r="D17" s="44">
        <v>3936164</v>
      </c>
    </row>
    <row r="18" spans="1:4" x14ac:dyDescent="0.2">
      <c r="A18" s="25">
        <v>7</v>
      </c>
      <c r="B18" s="12" t="s">
        <v>66</v>
      </c>
      <c r="C18" s="10" t="s">
        <v>219</v>
      </c>
      <c r="D18" s="44">
        <v>37451220</v>
      </c>
    </row>
    <row r="19" spans="1:4" x14ac:dyDescent="0.2">
      <c r="A19" s="25">
        <v>8</v>
      </c>
      <c r="B19" s="26" t="s">
        <v>67</v>
      </c>
      <c r="C19" s="10" t="s">
        <v>17</v>
      </c>
      <c r="D19" s="44">
        <v>33422730</v>
      </c>
    </row>
    <row r="20" spans="1:4" x14ac:dyDescent="0.2">
      <c r="A20" s="25">
        <v>9</v>
      </c>
      <c r="B20" s="26" t="s">
        <v>68</v>
      </c>
      <c r="C20" s="10" t="s">
        <v>6</v>
      </c>
      <c r="D20" s="44">
        <v>53970054</v>
      </c>
    </row>
    <row r="21" spans="1:4" x14ac:dyDescent="0.2">
      <c r="A21" s="25">
        <v>10</v>
      </c>
      <c r="B21" s="26" t="s">
        <v>69</v>
      </c>
      <c r="C21" s="10" t="s">
        <v>18</v>
      </c>
      <c r="D21" s="44">
        <v>37901166</v>
      </c>
    </row>
    <row r="22" spans="1:4" x14ac:dyDescent="0.2">
      <c r="A22" s="25">
        <v>11</v>
      </c>
      <c r="B22" s="26" t="s">
        <v>70</v>
      </c>
      <c r="C22" s="10" t="s">
        <v>7</v>
      </c>
      <c r="D22" s="44">
        <v>36275104</v>
      </c>
    </row>
    <row r="23" spans="1:4" x14ac:dyDescent="0.2">
      <c r="A23" s="25">
        <v>12</v>
      </c>
      <c r="B23" s="26" t="s">
        <v>71</v>
      </c>
      <c r="C23" s="10" t="s">
        <v>19</v>
      </c>
      <c r="D23" s="44">
        <v>52951383</v>
      </c>
    </row>
    <row r="24" spans="1:4" x14ac:dyDescent="0.2">
      <c r="A24" s="25">
        <v>13</v>
      </c>
      <c r="B24" s="26" t="s">
        <v>239</v>
      </c>
      <c r="C24" s="10" t="s">
        <v>240</v>
      </c>
      <c r="D24" s="44">
        <v>0</v>
      </c>
    </row>
    <row r="25" spans="1:4" x14ac:dyDescent="0.2">
      <c r="A25" s="25">
        <v>14</v>
      </c>
      <c r="B25" s="26" t="s">
        <v>72</v>
      </c>
      <c r="C25" s="10" t="s">
        <v>22</v>
      </c>
      <c r="D25" s="44">
        <v>40169730</v>
      </c>
    </row>
    <row r="26" spans="1:4" x14ac:dyDescent="0.2">
      <c r="A26" s="25">
        <v>15</v>
      </c>
      <c r="B26" s="26" t="s">
        <v>73</v>
      </c>
      <c r="C26" s="10" t="s">
        <v>10</v>
      </c>
      <c r="D26" s="44">
        <v>70077412</v>
      </c>
    </row>
    <row r="27" spans="1:4" x14ac:dyDescent="0.2">
      <c r="A27" s="25">
        <v>16</v>
      </c>
      <c r="B27" s="26" t="s">
        <v>74</v>
      </c>
      <c r="C27" s="10" t="s">
        <v>220</v>
      </c>
      <c r="D27" s="44">
        <v>63895993</v>
      </c>
    </row>
    <row r="28" spans="1:4" x14ac:dyDescent="0.2">
      <c r="A28" s="25">
        <v>17</v>
      </c>
      <c r="B28" s="26" t="s">
        <v>75</v>
      </c>
      <c r="C28" s="10" t="s">
        <v>9</v>
      </c>
      <c r="D28" s="44">
        <v>41966528</v>
      </c>
    </row>
    <row r="29" spans="1:4" x14ac:dyDescent="0.2">
      <c r="A29" s="25">
        <v>18</v>
      </c>
      <c r="B29" s="12" t="s">
        <v>76</v>
      </c>
      <c r="C29" s="10" t="s">
        <v>11</v>
      </c>
      <c r="D29" s="44">
        <v>28321995</v>
      </c>
    </row>
    <row r="30" spans="1:4" x14ac:dyDescent="0.2">
      <c r="A30" s="25">
        <v>19</v>
      </c>
      <c r="B30" s="12" t="s">
        <v>77</v>
      </c>
      <c r="C30" s="10" t="s">
        <v>221</v>
      </c>
      <c r="D30" s="44">
        <v>25881007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59825918</v>
      </c>
    </row>
    <row r="32" spans="1:4" x14ac:dyDescent="0.2">
      <c r="A32" s="25">
        <v>21</v>
      </c>
      <c r="B32" s="12" t="s">
        <v>80</v>
      </c>
      <c r="C32" s="10" t="s">
        <v>40</v>
      </c>
      <c r="D32" s="44">
        <v>2266096</v>
      </c>
    </row>
    <row r="33" spans="1:4" x14ac:dyDescent="0.2">
      <c r="A33" s="25">
        <v>22</v>
      </c>
      <c r="B33" s="26" t="s">
        <v>81</v>
      </c>
      <c r="C33" s="10" t="s">
        <v>82</v>
      </c>
      <c r="D33" s="44">
        <v>0</v>
      </c>
    </row>
    <row r="34" spans="1:4" ht="12" customHeigh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ht="24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x14ac:dyDescent="0.2">
      <c r="A36" s="25">
        <v>25</v>
      </c>
      <c r="B36" s="12" t="s">
        <v>87</v>
      </c>
      <c r="C36" s="10" t="s">
        <v>88</v>
      </c>
      <c r="D36" s="44">
        <v>58924322</v>
      </c>
    </row>
    <row r="37" spans="1:4" ht="15.75" customHeight="1" x14ac:dyDescent="0.2">
      <c r="A37" s="25">
        <v>26</v>
      </c>
      <c r="B37" s="26" t="s">
        <v>89</v>
      </c>
      <c r="C37" s="10" t="s">
        <v>90</v>
      </c>
      <c r="D37" s="44">
        <v>0</v>
      </c>
    </row>
    <row r="38" spans="1:4" x14ac:dyDescent="0.2">
      <c r="A38" s="25">
        <v>27</v>
      </c>
      <c r="B38" s="14" t="s">
        <v>91</v>
      </c>
      <c r="C38" s="10" t="s">
        <v>92</v>
      </c>
      <c r="D38" s="44">
        <v>0</v>
      </c>
    </row>
    <row r="39" spans="1:4" x14ac:dyDescent="0.2">
      <c r="A39" s="25">
        <v>28</v>
      </c>
      <c r="B39" s="12" t="s">
        <v>93</v>
      </c>
      <c r="C39" s="43" t="s">
        <v>273</v>
      </c>
      <c r="D39" s="44">
        <v>0</v>
      </c>
    </row>
    <row r="40" spans="1:4" x14ac:dyDescent="0.2">
      <c r="A40" s="25">
        <v>29</v>
      </c>
      <c r="B40" s="14" t="s">
        <v>94</v>
      </c>
      <c r="C40" s="10" t="s">
        <v>41</v>
      </c>
      <c r="D40" s="44">
        <v>44984413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0</v>
      </c>
    </row>
    <row r="42" spans="1:4" x14ac:dyDescent="0.2">
      <c r="A42" s="25">
        <v>31</v>
      </c>
      <c r="B42" s="14" t="s">
        <v>96</v>
      </c>
      <c r="C42" s="10" t="s">
        <v>16</v>
      </c>
      <c r="D42" s="44">
        <v>47319785</v>
      </c>
    </row>
    <row r="43" spans="1:4" x14ac:dyDescent="0.2">
      <c r="A43" s="25">
        <v>32</v>
      </c>
      <c r="B43" s="26" t="s">
        <v>97</v>
      </c>
      <c r="C43" s="10" t="s">
        <v>21</v>
      </c>
      <c r="D43" s="44">
        <v>34734739</v>
      </c>
    </row>
    <row r="44" spans="1:4" x14ac:dyDescent="0.2">
      <c r="A44" s="25">
        <v>33</v>
      </c>
      <c r="B44" s="14" t="s">
        <v>98</v>
      </c>
      <c r="C44" s="10" t="s">
        <v>25</v>
      </c>
      <c r="D44" s="44">
        <v>45150907</v>
      </c>
    </row>
    <row r="45" spans="1:4" x14ac:dyDescent="0.2">
      <c r="A45" s="25">
        <v>34</v>
      </c>
      <c r="B45" s="12" t="s">
        <v>99</v>
      </c>
      <c r="C45" s="10" t="s">
        <v>222</v>
      </c>
      <c r="D45" s="44">
        <v>52612327</v>
      </c>
    </row>
    <row r="46" spans="1:4" x14ac:dyDescent="0.2">
      <c r="A46" s="25">
        <v>35</v>
      </c>
      <c r="B46" s="15" t="s">
        <v>100</v>
      </c>
      <c r="C46" s="16" t="s">
        <v>223</v>
      </c>
      <c r="D46" s="44">
        <v>56520611</v>
      </c>
    </row>
    <row r="47" spans="1:4" x14ac:dyDescent="0.2">
      <c r="A47" s="25">
        <v>36</v>
      </c>
      <c r="B47" s="12" t="s">
        <v>101</v>
      </c>
      <c r="C47" s="10" t="s">
        <v>224</v>
      </c>
      <c r="D47" s="44">
        <v>35310187</v>
      </c>
    </row>
    <row r="48" spans="1:4" x14ac:dyDescent="0.2">
      <c r="A48" s="25">
        <v>37</v>
      </c>
      <c r="B48" s="12" t="s">
        <v>102</v>
      </c>
      <c r="C48" s="10" t="s">
        <v>24</v>
      </c>
      <c r="D48" s="44">
        <v>49013696</v>
      </c>
    </row>
    <row r="49" spans="1:4" x14ac:dyDescent="0.2">
      <c r="A49" s="25">
        <v>38</v>
      </c>
      <c r="B49" s="26" t="s">
        <v>103</v>
      </c>
      <c r="C49" s="10" t="s">
        <v>20</v>
      </c>
      <c r="D49" s="44">
        <v>32855946</v>
      </c>
    </row>
    <row r="50" spans="1:4" x14ac:dyDescent="0.2">
      <c r="A50" s="25">
        <v>39</v>
      </c>
      <c r="B50" s="14" t="s">
        <v>104</v>
      </c>
      <c r="C50" s="10" t="s">
        <v>105</v>
      </c>
      <c r="D50" s="44">
        <v>0</v>
      </c>
    </row>
    <row r="51" spans="1:4" x14ac:dyDescent="0.2">
      <c r="A51" s="25">
        <v>40</v>
      </c>
      <c r="B51" s="26" t="s">
        <v>106</v>
      </c>
      <c r="C51" s="10" t="s">
        <v>107</v>
      </c>
      <c r="D51" s="44">
        <v>0</v>
      </c>
    </row>
    <row r="52" spans="1:4" x14ac:dyDescent="0.2">
      <c r="A52" s="25">
        <v>41</v>
      </c>
      <c r="B52" s="12" t="s">
        <v>108</v>
      </c>
      <c r="C52" s="10" t="s">
        <v>229</v>
      </c>
      <c r="D52" s="44">
        <v>46848355</v>
      </c>
    </row>
    <row r="53" spans="1:4" ht="10.5" customHeight="1" x14ac:dyDescent="0.2">
      <c r="A53" s="25">
        <v>42</v>
      </c>
      <c r="B53" s="12" t="s">
        <v>109</v>
      </c>
      <c r="C53" s="10" t="s">
        <v>2</v>
      </c>
      <c r="D53" s="44">
        <v>29518642</v>
      </c>
    </row>
    <row r="54" spans="1:4" x14ac:dyDescent="0.2">
      <c r="A54" s="25">
        <v>43</v>
      </c>
      <c r="B54" s="26" t="s">
        <v>110</v>
      </c>
      <c r="C54" s="10" t="s">
        <v>3</v>
      </c>
      <c r="D54" s="44">
        <v>38689408</v>
      </c>
    </row>
    <row r="55" spans="1:4" x14ac:dyDescent="0.2">
      <c r="A55" s="25">
        <v>44</v>
      </c>
      <c r="B55" s="26" t="s">
        <v>111</v>
      </c>
      <c r="C55" s="10" t="s">
        <v>225</v>
      </c>
      <c r="D55" s="44">
        <v>62635651</v>
      </c>
    </row>
    <row r="56" spans="1:4" x14ac:dyDescent="0.2">
      <c r="A56" s="25">
        <v>45</v>
      </c>
      <c r="B56" s="14" t="s">
        <v>112</v>
      </c>
      <c r="C56" s="10" t="s">
        <v>0</v>
      </c>
      <c r="D56" s="44">
        <v>46268435</v>
      </c>
    </row>
    <row r="57" spans="1:4" ht="10.5" customHeight="1" x14ac:dyDescent="0.2">
      <c r="A57" s="25">
        <v>46</v>
      </c>
      <c r="B57" s="26" t="s">
        <v>113</v>
      </c>
      <c r="C57" s="10" t="s">
        <v>4</v>
      </c>
      <c r="D57" s="44">
        <v>29572091</v>
      </c>
    </row>
    <row r="58" spans="1:4" x14ac:dyDescent="0.2">
      <c r="A58" s="25">
        <v>47</v>
      </c>
      <c r="B58" s="14" t="s">
        <v>114</v>
      </c>
      <c r="C58" s="10" t="s">
        <v>1</v>
      </c>
      <c r="D58" s="44">
        <v>44314810</v>
      </c>
    </row>
    <row r="59" spans="1:4" x14ac:dyDescent="0.2">
      <c r="A59" s="25">
        <v>48</v>
      </c>
      <c r="B59" s="26" t="s">
        <v>115</v>
      </c>
      <c r="C59" s="10" t="s">
        <v>226</v>
      </c>
      <c r="D59" s="44">
        <v>43159302</v>
      </c>
    </row>
    <row r="60" spans="1:4" x14ac:dyDescent="0.2">
      <c r="A60" s="25">
        <v>49</v>
      </c>
      <c r="B60" s="26" t="s">
        <v>116</v>
      </c>
      <c r="C60" s="10" t="s">
        <v>26</v>
      </c>
      <c r="D60" s="44">
        <v>70272932</v>
      </c>
    </row>
    <row r="61" spans="1:4" x14ac:dyDescent="0.2">
      <c r="A61" s="25">
        <v>50</v>
      </c>
      <c r="B61" s="26" t="s">
        <v>117</v>
      </c>
      <c r="C61" s="10" t="s">
        <v>227</v>
      </c>
      <c r="D61" s="44">
        <v>45304445</v>
      </c>
    </row>
    <row r="62" spans="1:4" x14ac:dyDescent="0.2">
      <c r="A62" s="25">
        <v>51</v>
      </c>
      <c r="B62" s="26" t="s">
        <v>231</v>
      </c>
      <c r="C62" s="10" t="s">
        <v>230</v>
      </c>
      <c r="D62" s="44">
        <v>0</v>
      </c>
    </row>
    <row r="63" spans="1:4" x14ac:dyDescent="0.2">
      <c r="A63" s="25">
        <v>52</v>
      </c>
      <c r="B63" s="26" t="s">
        <v>241</v>
      </c>
      <c r="C63" s="10" t="s">
        <v>242</v>
      </c>
      <c r="D63" s="44">
        <v>0</v>
      </c>
    </row>
    <row r="64" spans="1:4" x14ac:dyDescent="0.2">
      <c r="A64" s="25">
        <v>53</v>
      </c>
      <c r="B64" s="26" t="s">
        <v>118</v>
      </c>
      <c r="C64" s="10" t="s">
        <v>54</v>
      </c>
      <c r="D64" s="44">
        <v>0</v>
      </c>
    </row>
    <row r="65" spans="1:4" x14ac:dyDescent="0.2">
      <c r="A65" s="25">
        <v>54</v>
      </c>
      <c r="B65" s="14" t="s">
        <v>119</v>
      </c>
      <c r="C65" s="10" t="s">
        <v>243</v>
      </c>
      <c r="D65" s="44">
        <v>0</v>
      </c>
    </row>
    <row r="66" spans="1:4" ht="14.25" customHeight="1" x14ac:dyDescent="0.2">
      <c r="A66" s="25">
        <v>55</v>
      </c>
      <c r="B66" s="12" t="s">
        <v>120</v>
      </c>
      <c r="C66" s="10" t="s">
        <v>121</v>
      </c>
      <c r="D66" s="44">
        <v>0</v>
      </c>
    </row>
    <row r="67" spans="1:4" ht="14.25" customHeight="1" x14ac:dyDescent="0.2">
      <c r="A67" s="25">
        <v>56</v>
      </c>
      <c r="B67" s="14" t="s">
        <v>122</v>
      </c>
      <c r="C67" s="10" t="s">
        <v>244</v>
      </c>
      <c r="D67" s="44">
        <v>0</v>
      </c>
    </row>
    <row r="68" spans="1:4" ht="14.25" customHeight="1" x14ac:dyDescent="0.2">
      <c r="A68" s="25">
        <v>57</v>
      </c>
      <c r="B68" s="26" t="s">
        <v>123</v>
      </c>
      <c r="C68" s="10" t="s">
        <v>401</v>
      </c>
      <c r="D68" s="44">
        <v>0</v>
      </c>
    </row>
    <row r="69" spans="1:4" ht="25.5" customHeight="1" x14ac:dyDescent="0.2">
      <c r="A69" s="25">
        <v>58</v>
      </c>
      <c r="B69" s="12" t="s">
        <v>124</v>
      </c>
      <c r="C69" s="10" t="s">
        <v>245</v>
      </c>
      <c r="D69" s="44">
        <v>0</v>
      </c>
    </row>
    <row r="70" spans="1:4" ht="25.5" customHeight="1" x14ac:dyDescent="0.2">
      <c r="A70" s="25">
        <v>59</v>
      </c>
      <c r="B70" s="12" t="s">
        <v>125</v>
      </c>
      <c r="C70" s="10" t="s">
        <v>246</v>
      </c>
      <c r="D70" s="44">
        <v>0</v>
      </c>
    </row>
    <row r="71" spans="1:4" x14ac:dyDescent="0.2">
      <c r="A71" s="25">
        <v>60</v>
      </c>
      <c r="B71" s="14" t="s">
        <v>126</v>
      </c>
      <c r="C71" s="10" t="s">
        <v>247</v>
      </c>
      <c r="D71" s="44">
        <v>0</v>
      </c>
    </row>
    <row r="72" spans="1:4" x14ac:dyDescent="0.2">
      <c r="A72" s="25">
        <v>61</v>
      </c>
      <c r="B72" s="14" t="s">
        <v>127</v>
      </c>
      <c r="C72" s="10" t="s">
        <v>53</v>
      </c>
      <c r="D72" s="44">
        <v>0</v>
      </c>
    </row>
    <row r="73" spans="1:4" x14ac:dyDescent="0.2">
      <c r="A73" s="25">
        <v>62</v>
      </c>
      <c r="B73" s="14" t="s">
        <v>128</v>
      </c>
      <c r="C73" s="10" t="s">
        <v>248</v>
      </c>
      <c r="D73" s="44">
        <v>0</v>
      </c>
    </row>
    <row r="74" spans="1:4" ht="24" x14ac:dyDescent="0.2">
      <c r="A74" s="25">
        <v>63</v>
      </c>
      <c r="B74" s="14" t="s">
        <v>129</v>
      </c>
      <c r="C74" s="10" t="s">
        <v>249</v>
      </c>
      <c r="D74" s="44">
        <v>0</v>
      </c>
    </row>
    <row r="75" spans="1:4" ht="24" x14ac:dyDescent="0.2">
      <c r="A75" s="25">
        <v>64</v>
      </c>
      <c r="B75" s="12" t="s">
        <v>130</v>
      </c>
      <c r="C75" s="10" t="s">
        <v>250</v>
      </c>
      <c r="D75" s="44">
        <v>0</v>
      </c>
    </row>
    <row r="76" spans="1:4" ht="24" x14ac:dyDescent="0.2">
      <c r="A76" s="25">
        <v>65</v>
      </c>
      <c r="B76" s="14" t="s">
        <v>131</v>
      </c>
      <c r="C76" s="10" t="s">
        <v>251</v>
      </c>
      <c r="D76" s="44">
        <v>0</v>
      </c>
    </row>
    <row r="77" spans="1:4" ht="24" x14ac:dyDescent="0.2">
      <c r="A77" s="25">
        <v>66</v>
      </c>
      <c r="B77" s="14" t="s">
        <v>132</v>
      </c>
      <c r="C77" s="10" t="s">
        <v>252</v>
      </c>
      <c r="D77" s="44">
        <v>0</v>
      </c>
    </row>
    <row r="78" spans="1:4" ht="24" x14ac:dyDescent="0.2">
      <c r="A78" s="25">
        <v>67</v>
      </c>
      <c r="B78" s="12" t="s">
        <v>133</v>
      </c>
      <c r="C78" s="10" t="s">
        <v>253</v>
      </c>
      <c r="D78" s="44">
        <v>0</v>
      </c>
    </row>
    <row r="79" spans="1:4" ht="24" x14ac:dyDescent="0.2">
      <c r="A79" s="25">
        <v>68</v>
      </c>
      <c r="B79" s="12" t="s">
        <v>134</v>
      </c>
      <c r="C79" s="10" t="s">
        <v>254</v>
      </c>
      <c r="D79" s="44">
        <v>0</v>
      </c>
    </row>
    <row r="80" spans="1:4" ht="24" x14ac:dyDescent="0.2">
      <c r="A80" s="25">
        <v>69</v>
      </c>
      <c r="B80" s="12" t="s">
        <v>135</v>
      </c>
      <c r="C80" s="10" t="s">
        <v>255</v>
      </c>
      <c r="D80" s="44">
        <v>0</v>
      </c>
    </row>
    <row r="81" spans="1:4" x14ac:dyDescent="0.2">
      <c r="A81" s="25">
        <v>70</v>
      </c>
      <c r="B81" s="26" t="s">
        <v>136</v>
      </c>
      <c r="C81" s="10" t="s">
        <v>137</v>
      </c>
      <c r="D81" s="44">
        <v>8307495</v>
      </c>
    </row>
    <row r="82" spans="1:4" x14ac:dyDescent="0.2">
      <c r="A82" s="25">
        <v>71</v>
      </c>
      <c r="B82" s="12" t="s">
        <v>138</v>
      </c>
      <c r="C82" s="10" t="s">
        <v>256</v>
      </c>
      <c r="D82" s="44">
        <v>4501601</v>
      </c>
    </row>
    <row r="83" spans="1:4" x14ac:dyDescent="0.2">
      <c r="A83" s="25">
        <v>72</v>
      </c>
      <c r="B83" s="26" t="s">
        <v>139</v>
      </c>
      <c r="C83" s="10" t="s">
        <v>36</v>
      </c>
      <c r="D83" s="44">
        <v>2287527</v>
      </c>
    </row>
    <row r="84" spans="1:4" x14ac:dyDescent="0.2">
      <c r="A84" s="25">
        <v>73</v>
      </c>
      <c r="B84" s="12" t="s">
        <v>140</v>
      </c>
      <c r="C84" s="10" t="s">
        <v>38</v>
      </c>
      <c r="D84" s="44">
        <v>12156765</v>
      </c>
    </row>
    <row r="85" spans="1:4" ht="13.5" customHeight="1" x14ac:dyDescent="0.2">
      <c r="A85" s="25">
        <v>74</v>
      </c>
      <c r="B85" s="12" t="s">
        <v>141</v>
      </c>
      <c r="C85" s="10" t="s">
        <v>37</v>
      </c>
      <c r="D85" s="44">
        <v>5467957</v>
      </c>
    </row>
    <row r="86" spans="1:4" ht="14.25" customHeight="1" x14ac:dyDescent="0.2">
      <c r="A86" s="25">
        <v>75</v>
      </c>
      <c r="B86" s="12" t="s">
        <v>142</v>
      </c>
      <c r="C86" s="10" t="s">
        <v>52</v>
      </c>
      <c r="D86" s="44">
        <v>0</v>
      </c>
    </row>
    <row r="87" spans="1:4" x14ac:dyDescent="0.2">
      <c r="A87" s="25">
        <v>76</v>
      </c>
      <c r="B87" s="12" t="s">
        <v>143</v>
      </c>
      <c r="C87" s="10" t="s">
        <v>237</v>
      </c>
      <c r="D87" s="44">
        <v>2309656</v>
      </c>
    </row>
    <row r="88" spans="1:4" x14ac:dyDescent="0.2">
      <c r="A88" s="25">
        <v>77</v>
      </c>
      <c r="B88" s="12" t="s">
        <v>144</v>
      </c>
      <c r="C88" s="10" t="s">
        <v>351</v>
      </c>
      <c r="D88" s="44">
        <v>0</v>
      </c>
    </row>
    <row r="89" spans="1:4" x14ac:dyDescent="0.2">
      <c r="A89" s="25">
        <v>78</v>
      </c>
      <c r="B89" s="14" t="s">
        <v>145</v>
      </c>
      <c r="C89" s="10" t="s">
        <v>268</v>
      </c>
      <c r="D89" s="44">
        <v>0</v>
      </c>
    </row>
    <row r="90" spans="1:4" ht="24" x14ac:dyDescent="0.2">
      <c r="A90" s="285">
        <v>79</v>
      </c>
      <c r="B90" s="288" t="s">
        <v>146</v>
      </c>
      <c r="C90" s="17" t="s">
        <v>257</v>
      </c>
      <c r="D90" s="44">
        <v>0</v>
      </c>
    </row>
    <row r="91" spans="1:4" ht="36" x14ac:dyDescent="0.2">
      <c r="A91" s="286"/>
      <c r="B91" s="289"/>
      <c r="C91" s="10" t="s">
        <v>349</v>
      </c>
      <c r="D91" s="44">
        <v>0</v>
      </c>
    </row>
    <row r="92" spans="1:4" ht="24" x14ac:dyDescent="0.2">
      <c r="A92" s="286"/>
      <c r="B92" s="289"/>
      <c r="C92" s="10" t="s">
        <v>258</v>
      </c>
      <c r="D92" s="44">
        <v>0</v>
      </c>
    </row>
    <row r="93" spans="1:4" ht="36" x14ac:dyDescent="0.2">
      <c r="A93" s="287"/>
      <c r="B93" s="290"/>
      <c r="C93" s="28" t="s">
        <v>350</v>
      </c>
      <c r="D93" s="44">
        <v>0</v>
      </c>
    </row>
    <row r="94" spans="1:4" ht="24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x14ac:dyDescent="0.2">
      <c r="A95" s="25">
        <v>81</v>
      </c>
      <c r="B95" s="14" t="s">
        <v>148</v>
      </c>
      <c r="C95" s="10" t="s">
        <v>149</v>
      </c>
      <c r="D95" s="44">
        <v>0</v>
      </c>
    </row>
    <row r="96" spans="1:4" x14ac:dyDescent="0.2">
      <c r="A96" s="25">
        <v>82</v>
      </c>
      <c r="B96" s="26" t="s">
        <v>150</v>
      </c>
      <c r="C96" s="10" t="s">
        <v>151</v>
      </c>
      <c r="D96" s="44">
        <v>0</v>
      </c>
    </row>
    <row r="97" spans="1:4" x14ac:dyDescent="0.2">
      <c r="A97" s="25">
        <v>83</v>
      </c>
      <c r="B97" s="14" t="s">
        <v>152</v>
      </c>
      <c r="C97" s="10" t="s">
        <v>28</v>
      </c>
      <c r="D97" s="44">
        <v>40199784</v>
      </c>
    </row>
    <row r="98" spans="1:4" x14ac:dyDescent="0.2">
      <c r="A98" s="25">
        <v>84</v>
      </c>
      <c r="B98" s="26" t="s">
        <v>153</v>
      </c>
      <c r="C98" s="10" t="s">
        <v>12</v>
      </c>
      <c r="D98" s="44">
        <v>27967600</v>
      </c>
    </row>
    <row r="99" spans="1:4" x14ac:dyDescent="0.2">
      <c r="A99" s="25">
        <v>85</v>
      </c>
      <c r="B99" s="26" t="s">
        <v>154</v>
      </c>
      <c r="C99" s="10" t="s">
        <v>27</v>
      </c>
      <c r="D99" s="44">
        <v>24324261</v>
      </c>
    </row>
    <row r="100" spans="1:4" x14ac:dyDescent="0.2">
      <c r="A100" s="25">
        <v>86</v>
      </c>
      <c r="B100" s="14" t="s">
        <v>155</v>
      </c>
      <c r="C100" s="10" t="s">
        <v>45</v>
      </c>
      <c r="D100" s="44">
        <v>32267223</v>
      </c>
    </row>
    <row r="101" spans="1:4" x14ac:dyDescent="0.2">
      <c r="A101" s="25">
        <v>87</v>
      </c>
      <c r="B101" s="14" t="s">
        <v>156</v>
      </c>
      <c r="C101" s="10" t="s">
        <v>33</v>
      </c>
      <c r="D101" s="44">
        <v>46865436</v>
      </c>
    </row>
    <row r="102" spans="1:4" x14ac:dyDescent="0.2">
      <c r="A102" s="25">
        <v>88</v>
      </c>
      <c r="B102" s="12" t="s">
        <v>157</v>
      </c>
      <c r="C102" s="10" t="s">
        <v>29</v>
      </c>
      <c r="D102" s="44">
        <v>55569610</v>
      </c>
    </row>
    <row r="103" spans="1:4" x14ac:dyDescent="0.2">
      <c r="A103" s="25">
        <v>89</v>
      </c>
      <c r="B103" s="12" t="s">
        <v>158</v>
      </c>
      <c r="C103" s="10" t="s">
        <v>30</v>
      </c>
      <c r="D103" s="44">
        <v>54368183</v>
      </c>
    </row>
    <row r="104" spans="1:4" x14ac:dyDescent="0.2">
      <c r="A104" s="25">
        <v>90</v>
      </c>
      <c r="B104" s="26" t="s">
        <v>159</v>
      </c>
      <c r="C104" s="10" t="s">
        <v>14</v>
      </c>
      <c r="D104" s="44">
        <v>26647851</v>
      </c>
    </row>
    <row r="105" spans="1:4" x14ac:dyDescent="0.2">
      <c r="A105" s="25">
        <v>91</v>
      </c>
      <c r="B105" s="12" t="s">
        <v>160</v>
      </c>
      <c r="C105" s="10" t="s">
        <v>31</v>
      </c>
      <c r="D105" s="44">
        <v>40143634</v>
      </c>
    </row>
    <row r="106" spans="1:4" ht="12" customHeight="1" x14ac:dyDescent="0.2">
      <c r="A106" s="25">
        <v>92</v>
      </c>
      <c r="B106" s="12" t="s">
        <v>161</v>
      </c>
      <c r="C106" s="10" t="s">
        <v>15</v>
      </c>
      <c r="D106" s="44">
        <v>39137400</v>
      </c>
    </row>
    <row r="107" spans="1:4" x14ac:dyDescent="0.2">
      <c r="A107" s="25">
        <v>93</v>
      </c>
      <c r="B107" s="14" t="s">
        <v>162</v>
      </c>
      <c r="C107" s="10" t="s">
        <v>13</v>
      </c>
      <c r="D107" s="44">
        <v>21462183</v>
      </c>
    </row>
    <row r="108" spans="1:4" x14ac:dyDescent="0.2">
      <c r="A108" s="25">
        <v>94</v>
      </c>
      <c r="B108" s="26" t="s">
        <v>163</v>
      </c>
      <c r="C108" s="10" t="s">
        <v>32</v>
      </c>
      <c r="D108" s="44">
        <v>21571133</v>
      </c>
    </row>
    <row r="109" spans="1:4" x14ac:dyDescent="0.2">
      <c r="A109" s="25">
        <v>95</v>
      </c>
      <c r="B109" s="26" t="s">
        <v>164</v>
      </c>
      <c r="C109" s="10" t="s">
        <v>55</v>
      </c>
      <c r="D109" s="44">
        <v>44364438</v>
      </c>
    </row>
    <row r="110" spans="1:4" x14ac:dyDescent="0.2">
      <c r="A110" s="25">
        <v>96</v>
      </c>
      <c r="B110" s="12" t="s">
        <v>165</v>
      </c>
      <c r="C110" s="10" t="s">
        <v>34</v>
      </c>
      <c r="D110" s="44">
        <v>48877502</v>
      </c>
    </row>
    <row r="111" spans="1:4" x14ac:dyDescent="0.2">
      <c r="A111" s="25">
        <v>97</v>
      </c>
      <c r="B111" s="14" t="s">
        <v>166</v>
      </c>
      <c r="C111" s="10" t="s">
        <v>228</v>
      </c>
      <c r="D111" s="44">
        <v>36287088</v>
      </c>
    </row>
    <row r="112" spans="1:4" ht="13.5" customHeigh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ht="12.75" customHeigh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ht="11.25" customHeigh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x14ac:dyDescent="0.2">
      <c r="A123" s="25">
        <v>109</v>
      </c>
      <c r="B123" s="26" t="s">
        <v>189</v>
      </c>
      <c r="C123" s="10" t="s">
        <v>271</v>
      </c>
      <c r="D123" s="44">
        <v>0</v>
      </c>
    </row>
    <row r="124" spans="1:4" ht="14.25" customHeight="1" x14ac:dyDescent="0.2">
      <c r="A124" s="25">
        <v>110</v>
      </c>
      <c r="B124" s="14" t="s">
        <v>190</v>
      </c>
      <c r="C124" s="10" t="s">
        <v>259</v>
      </c>
      <c r="D124" s="44">
        <v>0</v>
      </c>
    </row>
    <row r="125" spans="1:4" x14ac:dyDescent="0.2">
      <c r="A125" s="25">
        <v>111</v>
      </c>
      <c r="B125" s="12" t="s">
        <v>405</v>
      </c>
      <c r="C125" s="10" t="s">
        <v>381</v>
      </c>
      <c r="D125" s="44">
        <v>0</v>
      </c>
    </row>
    <row r="126" spans="1:4" x14ac:dyDescent="0.2">
      <c r="A126" s="25">
        <v>112</v>
      </c>
      <c r="B126" s="14" t="s">
        <v>191</v>
      </c>
      <c r="C126" s="10" t="s">
        <v>192</v>
      </c>
      <c r="D126" s="44">
        <v>0</v>
      </c>
    </row>
    <row r="127" spans="1:4" ht="13.5" customHeight="1" x14ac:dyDescent="0.2">
      <c r="A127" s="25">
        <v>113</v>
      </c>
      <c r="B127" s="14" t="s">
        <v>193</v>
      </c>
      <c r="C127" s="10" t="s">
        <v>390</v>
      </c>
      <c r="D127" s="44">
        <v>0</v>
      </c>
    </row>
    <row r="128" spans="1:4" x14ac:dyDescent="0.2">
      <c r="A128" s="25">
        <v>114</v>
      </c>
      <c r="B128" s="26" t="s">
        <v>194</v>
      </c>
      <c r="C128" s="10" t="s">
        <v>195</v>
      </c>
      <c r="D128" s="44">
        <v>0</v>
      </c>
    </row>
    <row r="129" spans="1:4" x14ac:dyDescent="0.2">
      <c r="A129" s="25">
        <v>115</v>
      </c>
      <c r="B129" s="26" t="s">
        <v>196</v>
      </c>
      <c r="C129" s="52" t="s">
        <v>348</v>
      </c>
      <c r="D129" s="44">
        <v>0</v>
      </c>
    </row>
    <row r="130" spans="1:4" x14ac:dyDescent="0.2">
      <c r="A130" s="25">
        <v>116</v>
      </c>
      <c r="B130" s="26" t="s">
        <v>197</v>
      </c>
      <c r="C130" s="10" t="s">
        <v>234</v>
      </c>
      <c r="D130" s="44">
        <v>0</v>
      </c>
    </row>
    <row r="131" spans="1:4" ht="10.5" customHeight="1" x14ac:dyDescent="0.2">
      <c r="A131" s="25">
        <v>117</v>
      </c>
      <c r="B131" s="26" t="s">
        <v>198</v>
      </c>
      <c r="C131" s="10" t="s">
        <v>199</v>
      </c>
      <c r="D131" s="44">
        <v>0</v>
      </c>
    </row>
    <row r="132" spans="1:4" x14ac:dyDescent="0.2">
      <c r="A132" s="25">
        <v>118</v>
      </c>
      <c r="B132" s="26" t="s">
        <v>200</v>
      </c>
      <c r="C132" s="10" t="s">
        <v>42</v>
      </c>
      <c r="D132" s="44">
        <v>0</v>
      </c>
    </row>
    <row r="133" spans="1:4" x14ac:dyDescent="0.2">
      <c r="A133" s="25">
        <v>119</v>
      </c>
      <c r="B133" s="12" t="s">
        <v>201</v>
      </c>
      <c r="C133" s="10" t="s">
        <v>48</v>
      </c>
      <c r="D133" s="44">
        <v>0</v>
      </c>
    </row>
    <row r="134" spans="1:4" x14ac:dyDescent="0.2">
      <c r="A134" s="25">
        <v>120</v>
      </c>
      <c r="B134" s="12" t="s">
        <v>202</v>
      </c>
      <c r="C134" s="10" t="s">
        <v>236</v>
      </c>
      <c r="D134" s="44">
        <v>0</v>
      </c>
    </row>
    <row r="135" spans="1:4" x14ac:dyDescent="0.2">
      <c r="A135" s="25">
        <v>121</v>
      </c>
      <c r="B135" s="12" t="s">
        <v>203</v>
      </c>
      <c r="C135" s="10" t="s">
        <v>50</v>
      </c>
      <c r="D135" s="44">
        <v>0</v>
      </c>
    </row>
    <row r="136" spans="1:4" x14ac:dyDescent="0.2">
      <c r="A136" s="25">
        <v>122</v>
      </c>
      <c r="B136" s="26" t="s">
        <v>204</v>
      </c>
      <c r="C136" s="10" t="s">
        <v>49</v>
      </c>
      <c r="D136" s="44">
        <v>0</v>
      </c>
    </row>
    <row r="137" spans="1:4" x14ac:dyDescent="0.2">
      <c r="A137" s="25">
        <v>123</v>
      </c>
      <c r="B137" s="26" t="s">
        <v>205</v>
      </c>
      <c r="C137" s="10" t="s">
        <v>206</v>
      </c>
      <c r="D137" s="44">
        <v>0</v>
      </c>
    </row>
    <row r="138" spans="1:4" x14ac:dyDescent="0.2">
      <c r="A138" s="25">
        <v>124</v>
      </c>
      <c r="B138" s="26" t="s">
        <v>207</v>
      </c>
      <c r="C138" s="10" t="s">
        <v>43</v>
      </c>
      <c r="D138" s="44">
        <v>0</v>
      </c>
    </row>
    <row r="139" spans="1:4" x14ac:dyDescent="0.2">
      <c r="A139" s="25">
        <v>125</v>
      </c>
      <c r="B139" s="12" t="s">
        <v>208</v>
      </c>
      <c r="C139" s="10" t="s">
        <v>235</v>
      </c>
      <c r="D139" s="44">
        <v>0</v>
      </c>
    </row>
    <row r="140" spans="1:4" x14ac:dyDescent="0.2">
      <c r="A140" s="25">
        <v>126</v>
      </c>
      <c r="B140" s="14" t="s">
        <v>209</v>
      </c>
      <c r="C140" s="10" t="s">
        <v>210</v>
      </c>
      <c r="D140" s="44">
        <v>20915942</v>
      </c>
    </row>
    <row r="141" spans="1:4" x14ac:dyDescent="0.2">
      <c r="A141" s="25">
        <v>127</v>
      </c>
      <c r="B141" s="26" t="s">
        <v>211</v>
      </c>
      <c r="C141" s="10" t="s">
        <v>212</v>
      </c>
      <c r="D141" s="44">
        <v>0</v>
      </c>
    </row>
    <row r="142" spans="1:4" x14ac:dyDescent="0.2">
      <c r="A142" s="25">
        <v>128</v>
      </c>
      <c r="B142" s="12" t="s">
        <v>213</v>
      </c>
      <c r="C142" s="10" t="s">
        <v>214</v>
      </c>
      <c r="D142" s="44">
        <v>0</v>
      </c>
    </row>
    <row r="143" spans="1:4" ht="12.75" x14ac:dyDescent="0.2">
      <c r="A143" s="25">
        <v>129</v>
      </c>
      <c r="B143" s="20" t="s">
        <v>215</v>
      </c>
      <c r="C143" s="13" t="s">
        <v>216</v>
      </c>
      <c r="D143" s="44">
        <v>0</v>
      </c>
    </row>
    <row r="144" spans="1:4" ht="12.75" x14ac:dyDescent="0.2">
      <c r="A144" s="25">
        <v>130</v>
      </c>
      <c r="B144" s="36" t="s">
        <v>260</v>
      </c>
      <c r="C144" s="37" t="s">
        <v>261</v>
      </c>
      <c r="D144" s="44">
        <v>0</v>
      </c>
    </row>
    <row r="145" spans="1:53" ht="12.75" x14ac:dyDescent="0.2">
      <c r="A145" s="25">
        <v>131</v>
      </c>
      <c r="B145" s="38" t="s">
        <v>262</v>
      </c>
      <c r="C145" s="39" t="s">
        <v>263</v>
      </c>
      <c r="D145" s="44">
        <v>0</v>
      </c>
    </row>
    <row r="146" spans="1:53" ht="12.75" x14ac:dyDescent="0.2">
      <c r="A146" s="25">
        <v>132</v>
      </c>
      <c r="B146" s="40" t="s">
        <v>264</v>
      </c>
      <c r="C146" s="41" t="s">
        <v>265</v>
      </c>
      <c r="D146" s="44">
        <v>0</v>
      </c>
    </row>
    <row r="147" spans="1:53" x14ac:dyDescent="0.2">
      <c r="A147" s="25">
        <v>133</v>
      </c>
      <c r="B147" s="25" t="s">
        <v>269</v>
      </c>
      <c r="C147" s="42" t="s">
        <v>270</v>
      </c>
      <c r="D147" s="44">
        <v>0</v>
      </c>
    </row>
    <row r="148" spans="1:53" x14ac:dyDescent="0.2">
      <c r="A148" s="25">
        <v>134</v>
      </c>
      <c r="B148" s="91" t="s">
        <v>358</v>
      </c>
      <c r="C148" s="42" t="s">
        <v>357</v>
      </c>
      <c r="D148" s="44">
        <v>0</v>
      </c>
    </row>
    <row r="149" spans="1:53" s="74" customFormat="1" x14ac:dyDescent="0.2">
      <c r="A149" s="25">
        <v>135</v>
      </c>
      <c r="B149" s="88" t="s">
        <v>385</v>
      </c>
      <c r="C149" s="42" t="s">
        <v>379</v>
      </c>
      <c r="D149" s="44"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74" customFormat="1" x14ac:dyDescent="0.2">
      <c r="A150" s="25">
        <v>136</v>
      </c>
      <c r="B150" s="166">
        <v>20058</v>
      </c>
      <c r="C150" s="52" t="s">
        <v>399</v>
      </c>
      <c r="D150" s="44"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74" customFormat="1" x14ac:dyDescent="0.2">
      <c r="A151" s="169">
        <v>136</v>
      </c>
      <c r="B151" s="88" t="s">
        <v>400</v>
      </c>
      <c r="C151" s="42" t="s">
        <v>399</v>
      </c>
      <c r="D151" s="44"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3" spans="1:53" s="74" customFormat="1" x14ac:dyDescent="0.2">
      <c r="A153" s="76"/>
      <c r="B153" s="76"/>
      <c r="C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74" customFormat="1" x14ac:dyDescent="0.2">
      <c r="A154" s="76"/>
      <c r="B154" s="76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</sheetData>
  <mergeCells count="9">
    <mergeCell ref="A8:C8"/>
    <mergeCell ref="A11:C11"/>
    <mergeCell ref="A90:A93"/>
    <mergeCell ref="B90:B93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55"/>
  <sheetViews>
    <sheetView zoomScale="98" zoomScaleNormal="98" workbookViewId="0">
      <pane ySplit="11" topLeftCell="A12" activePane="bottomLeft" state="frozen"/>
      <selection activeCell="C1" sqref="C1"/>
      <selection pane="bottomLeft" activeCell="D8" sqref="D8"/>
    </sheetView>
  </sheetViews>
  <sheetFormatPr defaultRowHeight="12" x14ac:dyDescent="0.2"/>
  <cols>
    <col min="1" max="1" width="4.7109375" style="6" customWidth="1"/>
    <col min="2" max="2" width="10.140625" style="6" customWidth="1"/>
    <col min="3" max="3" width="31.7109375" style="7" bestFit="1" customWidth="1"/>
    <col min="4" max="4" width="13.5703125" style="4" customWidth="1"/>
    <col min="5" max="7" width="13.85546875" style="4" customWidth="1"/>
    <col min="8" max="16384" width="9.140625" style="8"/>
  </cols>
  <sheetData>
    <row r="1" spans="1:7" ht="4.5" customHeight="1" x14ac:dyDescent="0.2"/>
    <row r="2" spans="1:7" ht="6" customHeight="1" x14ac:dyDescent="0.2"/>
    <row r="3" spans="1:7" ht="5.25" customHeight="1" x14ac:dyDescent="0.2"/>
    <row r="4" spans="1:7" ht="33" customHeight="1" x14ac:dyDescent="0.2">
      <c r="A4" s="306" t="s">
        <v>369</v>
      </c>
      <c r="B4" s="306"/>
      <c r="C4" s="306"/>
      <c r="D4" s="306"/>
      <c r="E4" s="306"/>
      <c r="F4" s="306"/>
      <c r="G4" s="306"/>
    </row>
    <row r="5" spans="1:7" ht="6" customHeight="1" x14ac:dyDescent="0.2">
      <c r="A5" s="171"/>
      <c r="B5" s="171"/>
      <c r="C5" s="171"/>
      <c r="D5" s="171"/>
      <c r="E5" s="171"/>
      <c r="F5" s="171"/>
      <c r="G5" s="171"/>
    </row>
    <row r="6" spans="1:7" ht="9" customHeight="1" x14ac:dyDescent="0.2">
      <c r="C6" s="9"/>
      <c r="G6" s="4" t="s">
        <v>289</v>
      </c>
    </row>
    <row r="7" spans="1:7" s="2" customFormat="1" ht="28.5" customHeight="1" x14ac:dyDescent="0.2">
      <c r="A7" s="170" t="s">
        <v>46</v>
      </c>
      <c r="B7" s="170" t="s">
        <v>58</v>
      </c>
      <c r="C7" s="170" t="s">
        <v>47</v>
      </c>
      <c r="D7" s="172" t="s">
        <v>238</v>
      </c>
      <c r="E7" s="173" t="s">
        <v>402</v>
      </c>
      <c r="F7" s="173" t="s">
        <v>403</v>
      </c>
      <c r="G7" s="173" t="s">
        <v>404</v>
      </c>
    </row>
    <row r="8" spans="1:7" s="2" customFormat="1" x14ac:dyDescent="0.2">
      <c r="A8" s="291" t="s">
        <v>233</v>
      </c>
      <c r="B8" s="291"/>
      <c r="C8" s="291"/>
      <c r="D8" s="45">
        <f>D11+D10+D9</f>
        <v>1410990893</v>
      </c>
      <c r="E8" s="45">
        <f t="shared" ref="E8:G8" si="0">E11+E10+E9</f>
        <v>33948496</v>
      </c>
      <c r="F8" s="45">
        <f t="shared" si="0"/>
        <v>3380520</v>
      </c>
      <c r="G8" s="45">
        <f t="shared" si="0"/>
        <v>1373661877</v>
      </c>
    </row>
    <row r="9" spans="1:7" s="3" customFormat="1" ht="11.25" customHeight="1" x14ac:dyDescent="0.2">
      <c r="A9" s="5"/>
      <c r="B9" s="5"/>
      <c r="C9" s="11" t="s">
        <v>56</v>
      </c>
      <c r="D9" s="46">
        <f>E9+F9+G9</f>
        <v>19731243</v>
      </c>
      <c r="E9" s="46">
        <v>0</v>
      </c>
      <c r="F9" s="55">
        <v>0</v>
      </c>
      <c r="G9" s="55">
        <v>19731243</v>
      </c>
    </row>
    <row r="10" spans="1:7" s="3" customFormat="1" ht="11.25" customHeight="1" x14ac:dyDescent="0.2">
      <c r="A10" s="5"/>
      <c r="B10" s="5"/>
      <c r="C10" s="11" t="s">
        <v>297</v>
      </c>
      <c r="D10" s="46">
        <f t="shared" ref="D10" si="1">E10+F10+G10</f>
        <v>0</v>
      </c>
      <c r="E10" s="46"/>
      <c r="F10" s="55"/>
      <c r="G10" s="55"/>
    </row>
    <row r="11" spans="1:7" s="2" customFormat="1" x14ac:dyDescent="0.2">
      <c r="A11" s="291" t="s">
        <v>232</v>
      </c>
      <c r="B11" s="291"/>
      <c r="C11" s="291"/>
      <c r="D11" s="45">
        <f>SUM(D12:D150)-D90</f>
        <v>1391259650</v>
      </c>
      <c r="E11" s="45">
        <f t="shared" ref="E11:G11" si="2">SUM(E12:E150)-E90</f>
        <v>33948496</v>
      </c>
      <c r="F11" s="83">
        <f t="shared" si="2"/>
        <v>3380520</v>
      </c>
      <c r="G11" s="83">
        <f t="shared" si="2"/>
        <v>1353930634</v>
      </c>
    </row>
    <row r="12" spans="1:7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>E12+F12+G12</f>
        <v>0</v>
      </c>
      <c r="E12" s="44"/>
      <c r="F12" s="44"/>
      <c r="G12" s="44"/>
    </row>
    <row r="13" spans="1:7" s="1" customFormat="1" x14ac:dyDescent="0.2">
      <c r="A13" s="25">
        <v>2</v>
      </c>
      <c r="B13" s="14" t="s">
        <v>60</v>
      </c>
      <c r="C13" s="10" t="s">
        <v>217</v>
      </c>
      <c r="D13" s="44">
        <f t="shared" ref="D13:D76" si="3">E13+F13+G13</f>
        <v>0</v>
      </c>
      <c r="E13" s="44"/>
      <c r="F13" s="44"/>
      <c r="G13" s="44"/>
    </row>
    <row r="14" spans="1:7" s="22" customFormat="1" x14ac:dyDescent="0.2">
      <c r="A14" s="25">
        <v>3</v>
      </c>
      <c r="B14" s="27" t="s">
        <v>61</v>
      </c>
      <c r="C14" s="21" t="s">
        <v>5</v>
      </c>
      <c r="D14" s="44">
        <f t="shared" si="3"/>
        <v>0</v>
      </c>
      <c r="E14" s="47"/>
      <c r="F14" s="47"/>
      <c r="G14" s="47"/>
    </row>
    <row r="15" spans="1:7" s="1" customFormat="1" ht="14.25" customHeight="1" x14ac:dyDescent="0.2">
      <c r="A15" s="25">
        <v>4</v>
      </c>
      <c r="B15" s="12" t="s">
        <v>62</v>
      </c>
      <c r="C15" s="10" t="s">
        <v>218</v>
      </c>
      <c r="D15" s="44">
        <f t="shared" si="3"/>
        <v>0</v>
      </c>
      <c r="E15" s="44"/>
      <c r="F15" s="44"/>
      <c r="G15" s="44"/>
    </row>
    <row r="16" spans="1:7" s="1" customFormat="1" x14ac:dyDescent="0.2">
      <c r="A16" s="25">
        <v>5</v>
      </c>
      <c r="B16" s="12" t="s">
        <v>63</v>
      </c>
      <c r="C16" s="10" t="s">
        <v>8</v>
      </c>
      <c r="D16" s="44">
        <f t="shared" si="3"/>
        <v>0</v>
      </c>
      <c r="E16" s="44"/>
      <c r="F16" s="44"/>
      <c r="G16" s="44"/>
    </row>
    <row r="17" spans="1:7" s="22" customFormat="1" x14ac:dyDescent="0.2">
      <c r="A17" s="25">
        <v>6</v>
      </c>
      <c r="B17" s="27" t="s">
        <v>64</v>
      </c>
      <c r="C17" s="21" t="s">
        <v>65</v>
      </c>
      <c r="D17" s="44">
        <f t="shared" si="3"/>
        <v>567405</v>
      </c>
      <c r="E17" s="47">
        <v>567405</v>
      </c>
      <c r="F17" s="47">
        <v>0</v>
      </c>
      <c r="G17" s="47">
        <v>0</v>
      </c>
    </row>
    <row r="18" spans="1:7" s="1" customFormat="1" x14ac:dyDescent="0.2">
      <c r="A18" s="25">
        <v>7</v>
      </c>
      <c r="B18" s="12" t="s">
        <v>66</v>
      </c>
      <c r="C18" s="10" t="s">
        <v>219</v>
      </c>
      <c r="D18" s="44">
        <f t="shared" si="3"/>
        <v>0</v>
      </c>
      <c r="E18" s="44"/>
      <c r="F18" s="44"/>
      <c r="G18" s="44"/>
    </row>
    <row r="19" spans="1:7" s="1" customFormat="1" x14ac:dyDescent="0.2">
      <c r="A19" s="25">
        <v>8</v>
      </c>
      <c r="B19" s="26" t="s">
        <v>67</v>
      </c>
      <c r="C19" s="10" t="s">
        <v>17</v>
      </c>
      <c r="D19" s="44">
        <f t="shared" si="3"/>
        <v>0</v>
      </c>
      <c r="E19" s="44"/>
      <c r="F19" s="44"/>
      <c r="G19" s="44"/>
    </row>
    <row r="20" spans="1:7" s="1" customFormat="1" x14ac:dyDescent="0.2">
      <c r="A20" s="25">
        <v>9</v>
      </c>
      <c r="B20" s="26" t="s">
        <v>68</v>
      </c>
      <c r="C20" s="10" t="s">
        <v>6</v>
      </c>
      <c r="D20" s="44">
        <f t="shared" si="3"/>
        <v>0</v>
      </c>
      <c r="E20" s="44"/>
      <c r="F20" s="44"/>
      <c r="G20" s="44"/>
    </row>
    <row r="21" spans="1:7" s="1" customFormat="1" x14ac:dyDescent="0.2">
      <c r="A21" s="25">
        <v>10</v>
      </c>
      <c r="B21" s="26" t="s">
        <v>69</v>
      </c>
      <c r="C21" s="10" t="s">
        <v>18</v>
      </c>
      <c r="D21" s="44">
        <f t="shared" si="3"/>
        <v>0</v>
      </c>
      <c r="E21" s="44"/>
      <c r="F21" s="44"/>
      <c r="G21" s="44"/>
    </row>
    <row r="22" spans="1:7" s="1" customFormat="1" x14ac:dyDescent="0.2">
      <c r="A22" s="25">
        <v>11</v>
      </c>
      <c r="B22" s="26" t="s">
        <v>70</v>
      </c>
      <c r="C22" s="10" t="s">
        <v>7</v>
      </c>
      <c r="D22" s="44">
        <f t="shared" si="3"/>
        <v>0</v>
      </c>
      <c r="E22" s="44"/>
      <c r="F22" s="44"/>
      <c r="G22" s="44"/>
    </row>
    <row r="23" spans="1:7" s="1" customFormat="1" x14ac:dyDescent="0.2">
      <c r="A23" s="25">
        <v>12</v>
      </c>
      <c r="B23" s="26" t="s">
        <v>71</v>
      </c>
      <c r="C23" s="10" t="s">
        <v>19</v>
      </c>
      <c r="D23" s="44">
        <f t="shared" si="3"/>
        <v>0</v>
      </c>
      <c r="E23" s="44"/>
      <c r="F23" s="44"/>
      <c r="G23" s="44"/>
    </row>
    <row r="24" spans="1:7" s="1" customFormat="1" x14ac:dyDescent="0.2">
      <c r="A24" s="25">
        <v>13</v>
      </c>
      <c r="B24" s="26" t="s">
        <v>239</v>
      </c>
      <c r="C24" s="10" t="s">
        <v>240</v>
      </c>
      <c r="D24" s="44">
        <f t="shared" si="3"/>
        <v>0</v>
      </c>
      <c r="E24" s="44"/>
      <c r="F24" s="44"/>
      <c r="G24" s="44"/>
    </row>
    <row r="25" spans="1:7" s="1" customFormat="1" x14ac:dyDescent="0.2">
      <c r="A25" s="25">
        <v>14</v>
      </c>
      <c r="B25" s="26" t="s">
        <v>72</v>
      </c>
      <c r="C25" s="10" t="s">
        <v>22</v>
      </c>
      <c r="D25" s="44">
        <f t="shared" si="3"/>
        <v>0</v>
      </c>
      <c r="E25" s="44"/>
      <c r="F25" s="44"/>
      <c r="G25" s="44"/>
    </row>
    <row r="26" spans="1:7" s="1" customFormat="1" x14ac:dyDescent="0.2">
      <c r="A26" s="25">
        <v>15</v>
      </c>
      <c r="B26" s="26" t="s">
        <v>73</v>
      </c>
      <c r="C26" s="10" t="s">
        <v>10</v>
      </c>
      <c r="D26" s="44">
        <f t="shared" si="3"/>
        <v>0</v>
      </c>
      <c r="E26" s="44"/>
      <c r="F26" s="44"/>
      <c r="G26" s="44"/>
    </row>
    <row r="27" spans="1:7" s="1" customFormat="1" x14ac:dyDescent="0.2">
      <c r="A27" s="25">
        <v>16</v>
      </c>
      <c r="B27" s="26" t="s">
        <v>74</v>
      </c>
      <c r="C27" s="10" t="s">
        <v>220</v>
      </c>
      <c r="D27" s="44">
        <f t="shared" si="3"/>
        <v>0</v>
      </c>
      <c r="E27" s="44"/>
      <c r="F27" s="44"/>
      <c r="G27" s="44"/>
    </row>
    <row r="28" spans="1:7" s="22" customFormat="1" x14ac:dyDescent="0.2">
      <c r="A28" s="25">
        <v>17</v>
      </c>
      <c r="B28" s="27" t="s">
        <v>75</v>
      </c>
      <c r="C28" s="21" t="s">
        <v>9</v>
      </c>
      <c r="D28" s="44">
        <f t="shared" si="3"/>
        <v>0</v>
      </c>
      <c r="E28" s="47"/>
      <c r="F28" s="47"/>
      <c r="G28" s="47"/>
    </row>
    <row r="29" spans="1:7" s="1" customFormat="1" x14ac:dyDescent="0.2">
      <c r="A29" s="25">
        <v>18</v>
      </c>
      <c r="B29" s="12" t="s">
        <v>76</v>
      </c>
      <c r="C29" s="10" t="s">
        <v>11</v>
      </c>
      <c r="D29" s="44">
        <f t="shared" si="3"/>
        <v>0</v>
      </c>
      <c r="E29" s="44"/>
      <c r="F29" s="44"/>
      <c r="G29" s="44"/>
    </row>
    <row r="30" spans="1:7" s="1" customFormat="1" x14ac:dyDescent="0.2">
      <c r="A30" s="25">
        <v>19</v>
      </c>
      <c r="B30" s="12" t="s">
        <v>77</v>
      </c>
      <c r="C30" s="10" t="s">
        <v>221</v>
      </c>
      <c r="D30" s="44">
        <f t="shared" si="3"/>
        <v>0</v>
      </c>
      <c r="E30" s="44"/>
      <c r="F30" s="44"/>
      <c r="G30" s="44"/>
    </row>
    <row r="31" spans="1:7" x14ac:dyDescent="0.2">
      <c r="A31" s="25">
        <v>20</v>
      </c>
      <c r="B31" s="12" t="s">
        <v>78</v>
      </c>
      <c r="C31" s="10" t="s">
        <v>79</v>
      </c>
      <c r="D31" s="44">
        <f t="shared" si="3"/>
        <v>0</v>
      </c>
      <c r="E31" s="48"/>
      <c r="F31" s="48"/>
      <c r="G31" s="48"/>
    </row>
    <row r="32" spans="1:7" s="22" customFormat="1" x14ac:dyDescent="0.2">
      <c r="A32" s="25">
        <v>21</v>
      </c>
      <c r="B32" s="23" t="s">
        <v>80</v>
      </c>
      <c r="C32" s="21" t="s">
        <v>40</v>
      </c>
      <c r="D32" s="44">
        <f t="shared" si="3"/>
        <v>0</v>
      </c>
      <c r="E32" s="47"/>
      <c r="F32" s="47"/>
      <c r="G32" s="47"/>
    </row>
    <row r="33" spans="1:7" s="22" customFormat="1" x14ac:dyDescent="0.2">
      <c r="A33" s="25">
        <v>22</v>
      </c>
      <c r="B33" s="27" t="s">
        <v>81</v>
      </c>
      <c r="C33" s="21" t="s">
        <v>82</v>
      </c>
      <c r="D33" s="44">
        <f t="shared" si="3"/>
        <v>0</v>
      </c>
      <c r="E33" s="47"/>
      <c r="F33" s="47"/>
      <c r="G33" s="47"/>
    </row>
    <row r="34" spans="1:7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3"/>
        <v>0</v>
      </c>
      <c r="E34" s="44"/>
      <c r="F34" s="44"/>
      <c r="G34" s="44"/>
    </row>
    <row r="35" spans="1:7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3"/>
        <v>0</v>
      </c>
      <c r="E35" s="44"/>
      <c r="F35" s="44"/>
      <c r="G35" s="44"/>
    </row>
    <row r="36" spans="1:7" s="1" customFormat="1" x14ac:dyDescent="0.2">
      <c r="A36" s="25">
        <v>25</v>
      </c>
      <c r="B36" s="12" t="s">
        <v>87</v>
      </c>
      <c r="C36" s="10" t="s">
        <v>88</v>
      </c>
      <c r="D36" s="44">
        <f t="shared" si="3"/>
        <v>1516279</v>
      </c>
      <c r="E36" s="44">
        <f>866179+650100</f>
        <v>1516279</v>
      </c>
      <c r="F36" s="44">
        <v>0</v>
      </c>
      <c r="G36" s="44">
        <v>0</v>
      </c>
    </row>
    <row r="37" spans="1:7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3"/>
        <v>0</v>
      </c>
      <c r="E37" s="44"/>
      <c r="F37" s="44"/>
      <c r="G37" s="44"/>
    </row>
    <row r="38" spans="1:7" s="1" customFormat="1" x14ac:dyDescent="0.2">
      <c r="A38" s="25">
        <v>27</v>
      </c>
      <c r="B38" s="14" t="s">
        <v>91</v>
      </c>
      <c r="C38" s="10" t="s">
        <v>92</v>
      </c>
      <c r="D38" s="44">
        <f t="shared" si="3"/>
        <v>0</v>
      </c>
      <c r="E38" s="44"/>
      <c r="F38" s="44"/>
      <c r="G38" s="44"/>
    </row>
    <row r="39" spans="1:7" s="22" customFormat="1" x14ac:dyDescent="0.2">
      <c r="A39" s="25">
        <v>28</v>
      </c>
      <c r="B39" s="23" t="s">
        <v>93</v>
      </c>
      <c r="C39" s="43" t="s">
        <v>273</v>
      </c>
      <c r="D39" s="44">
        <f t="shared" si="3"/>
        <v>0</v>
      </c>
      <c r="E39" s="47"/>
      <c r="F39" s="47"/>
      <c r="G39" s="47"/>
    </row>
    <row r="40" spans="1:7" s="22" customFormat="1" x14ac:dyDescent="0.2">
      <c r="A40" s="25">
        <v>29</v>
      </c>
      <c r="B40" s="24" t="s">
        <v>94</v>
      </c>
      <c r="C40" s="21" t="s">
        <v>41</v>
      </c>
      <c r="D40" s="44">
        <f t="shared" si="3"/>
        <v>0</v>
      </c>
      <c r="E40" s="47"/>
      <c r="F40" s="47"/>
      <c r="G40" s="47"/>
    </row>
    <row r="41" spans="1:7" x14ac:dyDescent="0.2">
      <c r="A41" s="25">
        <v>30</v>
      </c>
      <c r="B41" s="12" t="s">
        <v>95</v>
      </c>
      <c r="C41" s="10" t="s">
        <v>39</v>
      </c>
      <c r="D41" s="44">
        <f t="shared" si="3"/>
        <v>0</v>
      </c>
      <c r="E41" s="48"/>
      <c r="F41" s="48"/>
      <c r="G41" s="48"/>
    </row>
    <row r="42" spans="1:7" s="1" customFormat="1" x14ac:dyDescent="0.2">
      <c r="A42" s="25">
        <v>31</v>
      </c>
      <c r="B42" s="14" t="s">
        <v>96</v>
      </c>
      <c r="C42" s="10" t="s">
        <v>16</v>
      </c>
      <c r="D42" s="44">
        <f t="shared" si="3"/>
        <v>0</v>
      </c>
      <c r="E42" s="44"/>
      <c r="F42" s="44"/>
      <c r="G42" s="44"/>
    </row>
    <row r="43" spans="1:7" s="1" customFormat="1" x14ac:dyDescent="0.2">
      <c r="A43" s="25">
        <v>32</v>
      </c>
      <c r="B43" s="26" t="s">
        <v>97</v>
      </c>
      <c r="C43" s="10" t="s">
        <v>21</v>
      </c>
      <c r="D43" s="44">
        <f t="shared" si="3"/>
        <v>0</v>
      </c>
      <c r="E43" s="44"/>
      <c r="F43" s="44"/>
      <c r="G43" s="44"/>
    </row>
    <row r="44" spans="1:7" s="1" customFormat="1" x14ac:dyDescent="0.2">
      <c r="A44" s="25">
        <v>33</v>
      </c>
      <c r="B44" s="14" t="s">
        <v>98</v>
      </c>
      <c r="C44" s="10" t="s">
        <v>25</v>
      </c>
      <c r="D44" s="44">
        <f t="shared" si="3"/>
        <v>0</v>
      </c>
      <c r="E44" s="44"/>
      <c r="F44" s="44"/>
      <c r="G44" s="44"/>
    </row>
    <row r="45" spans="1:7" x14ac:dyDescent="0.2">
      <c r="A45" s="25">
        <v>34</v>
      </c>
      <c r="B45" s="12" t="s">
        <v>99</v>
      </c>
      <c r="C45" s="10" t="s">
        <v>222</v>
      </c>
      <c r="D45" s="44">
        <f t="shared" si="3"/>
        <v>0</v>
      </c>
      <c r="E45" s="48"/>
      <c r="F45" s="48"/>
      <c r="G45" s="48"/>
    </row>
    <row r="46" spans="1:7" s="1" customFormat="1" x14ac:dyDescent="0.2">
      <c r="A46" s="25">
        <v>35</v>
      </c>
      <c r="B46" s="15" t="s">
        <v>100</v>
      </c>
      <c r="C46" s="16" t="s">
        <v>223</v>
      </c>
      <c r="D46" s="44">
        <f t="shared" si="3"/>
        <v>0</v>
      </c>
      <c r="E46" s="44"/>
      <c r="F46" s="44"/>
      <c r="G46" s="44"/>
    </row>
    <row r="47" spans="1:7" s="1" customFormat="1" x14ac:dyDescent="0.2">
      <c r="A47" s="25">
        <v>36</v>
      </c>
      <c r="B47" s="12" t="s">
        <v>101</v>
      </c>
      <c r="C47" s="10" t="s">
        <v>224</v>
      </c>
      <c r="D47" s="44">
        <f t="shared" si="3"/>
        <v>0</v>
      </c>
      <c r="E47" s="44"/>
      <c r="F47" s="44"/>
      <c r="G47" s="44"/>
    </row>
    <row r="48" spans="1:7" s="1" customFormat="1" x14ac:dyDescent="0.2">
      <c r="A48" s="25">
        <v>37</v>
      </c>
      <c r="B48" s="12" t="s">
        <v>102</v>
      </c>
      <c r="C48" s="10" t="s">
        <v>24</v>
      </c>
      <c r="D48" s="44">
        <f t="shared" si="3"/>
        <v>0</v>
      </c>
      <c r="E48" s="44"/>
      <c r="F48" s="44"/>
      <c r="G48" s="44"/>
    </row>
    <row r="49" spans="1:7" s="1" customFormat="1" x14ac:dyDescent="0.2">
      <c r="A49" s="25">
        <v>38</v>
      </c>
      <c r="B49" s="26" t="s">
        <v>103</v>
      </c>
      <c r="C49" s="10" t="s">
        <v>20</v>
      </c>
      <c r="D49" s="44">
        <f t="shared" si="3"/>
        <v>0</v>
      </c>
      <c r="E49" s="44"/>
      <c r="F49" s="44"/>
      <c r="G49" s="44"/>
    </row>
    <row r="50" spans="1:7" s="1" customFormat="1" x14ac:dyDescent="0.2">
      <c r="A50" s="25">
        <v>39</v>
      </c>
      <c r="B50" s="14" t="s">
        <v>104</v>
      </c>
      <c r="C50" s="10" t="s">
        <v>105</v>
      </c>
      <c r="D50" s="44">
        <f t="shared" si="3"/>
        <v>0</v>
      </c>
      <c r="E50" s="44"/>
      <c r="F50" s="44"/>
      <c r="G50" s="44"/>
    </row>
    <row r="51" spans="1:7" s="22" customFormat="1" x14ac:dyDescent="0.2">
      <c r="A51" s="25">
        <v>40</v>
      </c>
      <c r="B51" s="27" t="s">
        <v>106</v>
      </c>
      <c r="C51" s="21" t="s">
        <v>107</v>
      </c>
      <c r="D51" s="44">
        <f t="shared" si="3"/>
        <v>0</v>
      </c>
      <c r="E51" s="47"/>
      <c r="F51" s="47"/>
      <c r="G51" s="47"/>
    </row>
    <row r="52" spans="1:7" s="1" customFormat="1" x14ac:dyDescent="0.2">
      <c r="A52" s="25">
        <v>41</v>
      </c>
      <c r="B52" s="12" t="s">
        <v>108</v>
      </c>
      <c r="C52" s="10" t="s">
        <v>229</v>
      </c>
      <c r="D52" s="44">
        <f t="shared" si="3"/>
        <v>0</v>
      </c>
      <c r="E52" s="44"/>
      <c r="F52" s="44"/>
      <c r="G52" s="44"/>
    </row>
    <row r="53" spans="1:7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3"/>
        <v>0</v>
      </c>
      <c r="E53" s="44"/>
      <c r="F53" s="44"/>
      <c r="G53" s="44"/>
    </row>
    <row r="54" spans="1:7" s="1" customFormat="1" x14ac:dyDescent="0.2">
      <c r="A54" s="25">
        <v>43</v>
      </c>
      <c r="B54" s="26" t="s">
        <v>110</v>
      </c>
      <c r="C54" s="10" t="s">
        <v>3</v>
      </c>
      <c r="D54" s="44">
        <f t="shared" si="3"/>
        <v>0</v>
      </c>
      <c r="E54" s="44"/>
      <c r="F54" s="44"/>
      <c r="G54" s="44"/>
    </row>
    <row r="55" spans="1:7" s="1" customFormat="1" x14ac:dyDescent="0.2">
      <c r="A55" s="25">
        <v>44</v>
      </c>
      <c r="B55" s="26" t="s">
        <v>111</v>
      </c>
      <c r="C55" s="10" t="s">
        <v>225</v>
      </c>
      <c r="D55" s="44">
        <f t="shared" si="3"/>
        <v>0</v>
      </c>
      <c r="E55" s="44"/>
      <c r="F55" s="44"/>
      <c r="G55" s="44"/>
    </row>
    <row r="56" spans="1:7" s="1" customFormat="1" x14ac:dyDescent="0.2">
      <c r="A56" s="25">
        <v>45</v>
      </c>
      <c r="B56" s="14" t="s">
        <v>112</v>
      </c>
      <c r="C56" s="10" t="s">
        <v>0</v>
      </c>
      <c r="D56" s="44">
        <f t="shared" si="3"/>
        <v>0</v>
      </c>
      <c r="E56" s="44"/>
      <c r="F56" s="44"/>
      <c r="G56" s="44"/>
    </row>
    <row r="57" spans="1:7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3"/>
        <v>0</v>
      </c>
      <c r="E57" s="44"/>
      <c r="F57" s="44"/>
      <c r="G57" s="44"/>
    </row>
    <row r="58" spans="1:7" s="1" customFormat="1" x14ac:dyDescent="0.2">
      <c r="A58" s="25">
        <v>47</v>
      </c>
      <c r="B58" s="14" t="s">
        <v>114</v>
      </c>
      <c r="C58" s="10" t="s">
        <v>1</v>
      </c>
      <c r="D58" s="44">
        <f t="shared" si="3"/>
        <v>0</v>
      </c>
      <c r="E58" s="44"/>
      <c r="F58" s="44"/>
      <c r="G58" s="44"/>
    </row>
    <row r="59" spans="1:7" s="1" customFormat="1" x14ac:dyDescent="0.2">
      <c r="A59" s="25">
        <v>48</v>
      </c>
      <c r="B59" s="26" t="s">
        <v>115</v>
      </c>
      <c r="C59" s="10" t="s">
        <v>226</v>
      </c>
      <c r="D59" s="44">
        <f t="shared" si="3"/>
        <v>0</v>
      </c>
      <c r="E59" s="44"/>
      <c r="F59" s="44"/>
      <c r="G59" s="44"/>
    </row>
    <row r="60" spans="1:7" s="1" customFormat="1" x14ac:dyDescent="0.2">
      <c r="A60" s="25">
        <v>49</v>
      </c>
      <c r="B60" s="26" t="s">
        <v>116</v>
      </c>
      <c r="C60" s="10" t="s">
        <v>26</v>
      </c>
      <c r="D60" s="44">
        <f t="shared" si="3"/>
        <v>113481</v>
      </c>
      <c r="E60" s="44">
        <v>113481</v>
      </c>
      <c r="F60" s="44">
        <v>0</v>
      </c>
      <c r="G60" s="44">
        <v>0</v>
      </c>
    </row>
    <row r="61" spans="1:7" s="1" customFormat="1" x14ac:dyDescent="0.2">
      <c r="A61" s="25">
        <v>50</v>
      </c>
      <c r="B61" s="26" t="s">
        <v>117</v>
      </c>
      <c r="C61" s="10" t="s">
        <v>227</v>
      </c>
      <c r="D61" s="44">
        <f t="shared" si="3"/>
        <v>0</v>
      </c>
      <c r="E61" s="44"/>
      <c r="F61" s="44"/>
      <c r="G61" s="44"/>
    </row>
    <row r="62" spans="1:7" s="1" customFormat="1" x14ac:dyDescent="0.2">
      <c r="A62" s="25">
        <v>51</v>
      </c>
      <c r="B62" s="26" t="s">
        <v>231</v>
      </c>
      <c r="C62" s="10" t="s">
        <v>230</v>
      </c>
      <c r="D62" s="44">
        <f t="shared" si="3"/>
        <v>0</v>
      </c>
      <c r="E62" s="44"/>
      <c r="F62" s="44"/>
      <c r="G62" s="44"/>
    </row>
    <row r="63" spans="1:7" s="1" customFormat="1" x14ac:dyDescent="0.2">
      <c r="A63" s="25">
        <v>52</v>
      </c>
      <c r="B63" s="26" t="s">
        <v>241</v>
      </c>
      <c r="C63" s="10" t="s">
        <v>242</v>
      </c>
      <c r="D63" s="44">
        <f t="shared" si="3"/>
        <v>0</v>
      </c>
      <c r="E63" s="44"/>
      <c r="F63" s="44"/>
      <c r="G63" s="44"/>
    </row>
    <row r="64" spans="1:7" s="1" customFormat="1" x14ac:dyDescent="0.2">
      <c r="A64" s="25">
        <v>53</v>
      </c>
      <c r="B64" s="26" t="s">
        <v>118</v>
      </c>
      <c r="C64" s="10" t="s">
        <v>54</v>
      </c>
      <c r="D64" s="44">
        <f t="shared" si="3"/>
        <v>0</v>
      </c>
      <c r="E64" s="44"/>
      <c r="F64" s="44"/>
      <c r="G64" s="44"/>
    </row>
    <row r="65" spans="1:7" s="1" customFormat="1" x14ac:dyDescent="0.2">
      <c r="A65" s="25">
        <v>54</v>
      </c>
      <c r="B65" s="14" t="s">
        <v>119</v>
      </c>
      <c r="C65" s="10" t="s">
        <v>243</v>
      </c>
      <c r="D65" s="44">
        <f t="shared" si="3"/>
        <v>0</v>
      </c>
      <c r="E65" s="44"/>
      <c r="F65" s="44"/>
      <c r="G65" s="44"/>
    </row>
    <row r="66" spans="1:7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3"/>
        <v>0</v>
      </c>
      <c r="E66" s="44"/>
      <c r="F66" s="44"/>
      <c r="G66" s="44"/>
    </row>
    <row r="67" spans="1:7" s="1" customFormat="1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3"/>
        <v>0</v>
      </c>
      <c r="E67" s="44"/>
      <c r="F67" s="44"/>
      <c r="G67" s="44"/>
    </row>
    <row r="68" spans="1:7" s="1" customFormat="1" ht="22.5" customHeight="1" x14ac:dyDescent="0.2">
      <c r="A68" s="25">
        <v>57</v>
      </c>
      <c r="B68" s="26" t="s">
        <v>123</v>
      </c>
      <c r="C68" s="10" t="s">
        <v>401</v>
      </c>
      <c r="D68" s="44">
        <f t="shared" si="3"/>
        <v>0</v>
      </c>
      <c r="E68" s="44"/>
      <c r="F68" s="44"/>
      <c r="G68" s="44"/>
    </row>
    <row r="69" spans="1:7" s="1" customFormat="1" ht="24" x14ac:dyDescent="0.2">
      <c r="A69" s="25">
        <v>58</v>
      </c>
      <c r="B69" s="12" t="s">
        <v>124</v>
      </c>
      <c r="C69" s="10" t="s">
        <v>245</v>
      </c>
      <c r="D69" s="44">
        <f t="shared" si="3"/>
        <v>0</v>
      </c>
      <c r="E69" s="44"/>
      <c r="F69" s="44"/>
      <c r="G69" s="44"/>
    </row>
    <row r="70" spans="1:7" s="1" customFormat="1" ht="24" x14ac:dyDescent="0.2">
      <c r="A70" s="25">
        <v>59</v>
      </c>
      <c r="B70" s="12" t="s">
        <v>125</v>
      </c>
      <c r="C70" s="10" t="s">
        <v>246</v>
      </c>
      <c r="D70" s="44">
        <f t="shared" si="3"/>
        <v>0</v>
      </c>
      <c r="E70" s="44"/>
      <c r="F70" s="44"/>
      <c r="G70" s="44"/>
    </row>
    <row r="71" spans="1:7" s="1" customFormat="1" x14ac:dyDescent="0.2">
      <c r="A71" s="25">
        <v>60</v>
      </c>
      <c r="B71" s="14" t="s">
        <v>126</v>
      </c>
      <c r="C71" s="10" t="s">
        <v>247</v>
      </c>
      <c r="D71" s="44">
        <f t="shared" si="3"/>
        <v>0</v>
      </c>
      <c r="E71" s="44"/>
      <c r="F71" s="44"/>
      <c r="G71" s="44"/>
    </row>
    <row r="72" spans="1:7" s="1" customFormat="1" x14ac:dyDescent="0.2">
      <c r="A72" s="25">
        <v>61</v>
      </c>
      <c r="B72" s="14" t="s">
        <v>127</v>
      </c>
      <c r="C72" s="10" t="s">
        <v>53</v>
      </c>
      <c r="D72" s="44">
        <f t="shared" si="3"/>
        <v>0</v>
      </c>
      <c r="E72" s="44"/>
      <c r="F72" s="44"/>
      <c r="G72" s="44"/>
    </row>
    <row r="73" spans="1:7" s="1" customFormat="1" x14ac:dyDescent="0.2">
      <c r="A73" s="25">
        <v>62</v>
      </c>
      <c r="B73" s="14" t="s">
        <v>128</v>
      </c>
      <c r="C73" s="10" t="s">
        <v>248</v>
      </c>
      <c r="D73" s="44">
        <f t="shared" si="3"/>
        <v>0</v>
      </c>
      <c r="E73" s="44"/>
      <c r="F73" s="44"/>
      <c r="G73" s="44"/>
    </row>
    <row r="74" spans="1:7" s="1" customFormat="1" ht="24" x14ac:dyDescent="0.2">
      <c r="A74" s="25">
        <v>63</v>
      </c>
      <c r="B74" s="14" t="s">
        <v>129</v>
      </c>
      <c r="C74" s="10" t="s">
        <v>249</v>
      </c>
      <c r="D74" s="44">
        <f t="shared" si="3"/>
        <v>0</v>
      </c>
      <c r="E74" s="44"/>
      <c r="F74" s="44"/>
      <c r="G74" s="44"/>
    </row>
    <row r="75" spans="1:7" s="1" customFormat="1" ht="24" x14ac:dyDescent="0.2">
      <c r="A75" s="25">
        <v>64</v>
      </c>
      <c r="B75" s="12" t="s">
        <v>130</v>
      </c>
      <c r="C75" s="10" t="s">
        <v>250</v>
      </c>
      <c r="D75" s="44">
        <f t="shared" si="3"/>
        <v>0</v>
      </c>
      <c r="E75" s="44"/>
      <c r="F75" s="44"/>
      <c r="G75" s="44"/>
    </row>
    <row r="76" spans="1:7" s="1" customFormat="1" ht="24" x14ac:dyDescent="0.2">
      <c r="A76" s="25">
        <v>65</v>
      </c>
      <c r="B76" s="14" t="s">
        <v>131</v>
      </c>
      <c r="C76" s="10" t="s">
        <v>251</v>
      </c>
      <c r="D76" s="44">
        <f t="shared" si="3"/>
        <v>0</v>
      </c>
      <c r="E76" s="44"/>
      <c r="F76" s="44"/>
      <c r="G76" s="44"/>
    </row>
    <row r="77" spans="1:7" s="1" customFormat="1" ht="24" x14ac:dyDescent="0.2">
      <c r="A77" s="25">
        <v>66</v>
      </c>
      <c r="B77" s="14" t="s">
        <v>132</v>
      </c>
      <c r="C77" s="10" t="s">
        <v>252</v>
      </c>
      <c r="D77" s="44">
        <f t="shared" ref="D77:D140" si="4">E77+F77+G77</f>
        <v>0</v>
      </c>
      <c r="E77" s="44"/>
      <c r="F77" s="44"/>
      <c r="G77" s="44"/>
    </row>
    <row r="78" spans="1:7" s="1" customFormat="1" ht="24" x14ac:dyDescent="0.2">
      <c r="A78" s="25">
        <v>67</v>
      </c>
      <c r="B78" s="12" t="s">
        <v>133</v>
      </c>
      <c r="C78" s="10" t="s">
        <v>253</v>
      </c>
      <c r="D78" s="44">
        <f t="shared" si="4"/>
        <v>0</v>
      </c>
      <c r="E78" s="44"/>
      <c r="F78" s="44"/>
      <c r="G78" s="44"/>
    </row>
    <row r="79" spans="1:7" s="1" customFormat="1" ht="24" x14ac:dyDescent="0.2">
      <c r="A79" s="25">
        <v>68</v>
      </c>
      <c r="B79" s="12" t="s">
        <v>134</v>
      </c>
      <c r="C79" s="10" t="s">
        <v>254</v>
      </c>
      <c r="D79" s="44">
        <f t="shared" si="4"/>
        <v>0</v>
      </c>
      <c r="E79" s="44"/>
      <c r="F79" s="44"/>
      <c r="G79" s="44"/>
    </row>
    <row r="80" spans="1:7" s="1" customFormat="1" ht="24" x14ac:dyDescent="0.2">
      <c r="A80" s="25">
        <v>69</v>
      </c>
      <c r="B80" s="12" t="s">
        <v>135</v>
      </c>
      <c r="C80" s="10" t="s">
        <v>255</v>
      </c>
      <c r="D80" s="44">
        <f t="shared" si="4"/>
        <v>0</v>
      </c>
      <c r="E80" s="44"/>
      <c r="F80" s="44"/>
      <c r="G80" s="44"/>
    </row>
    <row r="81" spans="1:7" s="1" customFormat="1" x14ac:dyDescent="0.2">
      <c r="A81" s="25">
        <v>70</v>
      </c>
      <c r="B81" s="26" t="s">
        <v>136</v>
      </c>
      <c r="C81" s="10" t="s">
        <v>137</v>
      </c>
      <c r="D81" s="44">
        <f t="shared" si="4"/>
        <v>0</v>
      </c>
      <c r="E81" s="44"/>
      <c r="F81" s="44"/>
      <c r="G81" s="44"/>
    </row>
    <row r="82" spans="1:7" s="1" customFormat="1" x14ac:dyDescent="0.2">
      <c r="A82" s="25">
        <v>71</v>
      </c>
      <c r="B82" s="12" t="s">
        <v>138</v>
      </c>
      <c r="C82" s="10" t="s">
        <v>256</v>
      </c>
      <c r="D82" s="44">
        <f t="shared" si="4"/>
        <v>0</v>
      </c>
      <c r="E82" s="44"/>
      <c r="F82" s="44"/>
      <c r="G82" s="44"/>
    </row>
    <row r="83" spans="1:7" s="1" customFormat="1" x14ac:dyDescent="0.2">
      <c r="A83" s="25">
        <v>72</v>
      </c>
      <c r="B83" s="26" t="s">
        <v>139</v>
      </c>
      <c r="C83" s="10" t="s">
        <v>36</v>
      </c>
      <c r="D83" s="44">
        <f t="shared" si="4"/>
        <v>0</v>
      </c>
      <c r="E83" s="44"/>
      <c r="F83" s="44"/>
      <c r="G83" s="44"/>
    </row>
    <row r="84" spans="1:7" s="1" customFormat="1" x14ac:dyDescent="0.2">
      <c r="A84" s="25">
        <v>73</v>
      </c>
      <c r="B84" s="12" t="s">
        <v>140</v>
      </c>
      <c r="C84" s="10" t="s">
        <v>38</v>
      </c>
      <c r="D84" s="44">
        <f t="shared" si="4"/>
        <v>0</v>
      </c>
      <c r="E84" s="44"/>
      <c r="F84" s="44"/>
      <c r="G84" s="44"/>
    </row>
    <row r="85" spans="1:7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4"/>
        <v>0</v>
      </c>
      <c r="E85" s="44"/>
      <c r="F85" s="44"/>
      <c r="G85" s="44"/>
    </row>
    <row r="86" spans="1:7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4"/>
        <v>0</v>
      </c>
      <c r="E86" s="44"/>
      <c r="F86" s="44"/>
      <c r="G86" s="44"/>
    </row>
    <row r="87" spans="1:7" s="1" customFormat="1" x14ac:dyDescent="0.2">
      <c r="A87" s="25">
        <v>76</v>
      </c>
      <c r="B87" s="12" t="s">
        <v>143</v>
      </c>
      <c r="C87" s="10" t="s">
        <v>237</v>
      </c>
      <c r="D87" s="44">
        <f t="shared" si="4"/>
        <v>5674050</v>
      </c>
      <c r="E87" s="44">
        <v>5674050</v>
      </c>
      <c r="F87" s="44">
        <v>0</v>
      </c>
      <c r="G87" s="44">
        <v>0</v>
      </c>
    </row>
    <row r="88" spans="1:7" s="1" customFormat="1" x14ac:dyDescent="0.2">
      <c r="A88" s="25">
        <v>77</v>
      </c>
      <c r="B88" s="12" t="s">
        <v>144</v>
      </c>
      <c r="C88" s="10" t="s">
        <v>351</v>
      </c>
      <c r="D88" s="44">
        <f t="shared" si="4"/>
        <v>0</v>
      </c>
      <c r="E88" s="44"/>
      <c r="F88" s="44"/>
      <c r="G88" s="44"/>
    </row>
    <row r="89" spans="1:7" s="1" customFormat="1" x14ac:dyDescent="0.2">
      <c r="A89" s="25">
        <v>78</v>
      </c>
      <c r="B89" s="14" t="s">
        <v>145</v>
      </c>
      <c r="C89" s="10" t="s">
        <v>268</v>
      </c>
      <c r="D89" s="44">
        <f t="shared" si="4"/>
        <v>0</v>
      </c>
      <c r="E89" s="44"/>
      <c r="F89" s="44"/>
      <c r="G89" s="44"/>
    </row>
    <row r="90" spans="1:7" s="1" customFormat="1" ht="24" x14ac:dyDescent="0.2">
      <c r="A90" s="285">
        <v>79</v>
      </c>
      <c r="B90" s="288" t="s">
        <v>146</v>
      </c>
      <c r="C90" s="17" t="s">
        <v>257</v>
      </c>
      <c r="D90" s="44">
        <f t="shared" si="4"/>
        <v>0</v>
      </c>
      <c r="E90" s="44"/>
      <c r="F90" s="44"/>
      <c r="G90" s="44"/>
    </row>
    <row r="91" spans="1:7" s="1" customFormat="1" ht="36" x14ac:dyDescent="0.2">
      <c r="A91" s="286"/>
      <c r="B91" s="289"/>
      <c r="C91" s="10" t="s">
        <v>349</v>
      </c>
      <c r="D91" s="44">
        <f t="shared" si="4"/>
        <v>0</v>
      </c>
      <c r="E91" s="44"/>
      <c r="F91" s="44"/>
      <c r="G91" s="44"/>
    </row>
    <row r="92" spans="1:7" s="1" customFormat="1" ht="24" x14ac:dyDescent="0.2">
      <c r="A92" s="286"/>
      <c r="B92" s="289"/>
      <c r="C92" s="10" t="s">
        <v>258</v>
      </c>
      <c r="D92" s="44">
        <f t="shared" si="4"/>
        <v>0</v>
      </c>
      <c r="E92" s="44"/>
      <c r="F92" s="44"/>
      <c r="G92" s="44"/>
    </row>
    <row r="93" spans="1:7" s="1" customFormat="1" ht="36" x14ac:dyDescent="0.2">
      <c r="A93" s="287"/>
      <c r="B93" s="290"/>
      <c r="C93" s="28" t="s">
        <v>350</v>
      </c>
      <c r="D93" s="44">
        <f t="shared" si="4"/>
        <v>0</v>
      </c>
      <c r="E93" s="44"/>
      <c r="F93" s="44"/>
      <c r="G93" s="44"/>
    </row>
    <row r="94" spans="1:7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4"/>
        <v>0</v>
      </c>
      <c r="E94" s="44"/>
      <c r="F94" s="44"/>
      <c r="G94" s="44"/>
    </row>
    <row r="95" spans="1:7" s="1" customFormat="1" x14ac:dyDescent="0.2">
      <c r="A95" s="25">
        <v>81</v>
      </c>
      <c r="B95" s="14" t="s">
        <v>148</v>
      </c>
      <c r="C95" s="10" t="s">
        <v>149</v>
      </c>
      <c r="D95" s="44">
        <f t="shared" si="4"/>
        <v>0</v>
      </c>
      <c r="E95" s="44"/>
      <c r="F95" s="44"/>
      <c r="G95" s="44"/>
    </row>
    <row r="96" spans="1:7" s="1" customFormat="1" x14ac:dyDescent="0.2">
      <c r="A96" s="25">
        <v>82</v>
      </c>
      <c r="B96" s="26" t="s">
        <v>150</v>
      </c>
      <c r="C96" s="10" t="s">
        <v>151</v>
      </c>
      <c r="D96" s="44">
        <f t="shared" si="4"/>
        <v>0</v>
      </c>
      <c r="E96" s="44"/>
      <c r="F96" s="44"/>
      <c r="G96" s="44"/>
    </row>
    <row r="97" spans="1:7" s="1" customFormat="1" x14ac:dyDescent="0.2">
      <c r="A97" s="25">
        <v>83</v>
      </c>
      <c r="B97" s="14" t="s">
        <v>152</v>
      </c>
      <c r="C97" s="10" t="s">
        <v>28</v>
      </c>
      <c r="D97" s="44">
        <f t="shared" si="4"/>
        <v>0</v>
      </c>
      <c r="E97" s="44"/>
      <c r="F97" s="44"/>
      <c r="G97" s="44"/>
    </row>
    <row r="98" spans="1:7" s="1" customFormat="1" x14ac:dyDescent="0.2">
      <c r="A98" s="25">
        <v>84</v>
      </c>
      <c r="B98" s="26" t="s">
        <v>153</v>
      </c>
      <c r="C98" s="10" t="s">
        <v>12</v>
      </c>
      <c r="D98" s="44">
        <f t="shared" si="4"/>
        <v>0</v>
      </c>
      <c r="E98" s="44"/>
      <c r="F98" s="44"/>
      <c r="G98" s="44"/>
    </row>
    <row r="99" spans="1:7" s="1" customFormat="1" x14ac:dyDescent="0.2">
      <c r="A99" s="25">
        <v>85</v>
      </c>
      <c r="B99" s="26" t="s">
        <v>154</v>
      </c>
      <c r="C99" s="10" t="s">
        <v>27</v>
      </c>
      <c r="D99" s="44">
        <f t="shared" si="4"/>
        <v>0</v>
      </c>
      <c r="E99" s="44"/>
      <c r="F99" s="44"/>
      <c r="G99" s="44"/>
    </row>
    <row r="100" spans="1:7" s="1" customFormat="1" x14ac:dyDescent="0.2">
      <c r="A100" s="25">
        <v>86</v>
      </c>
      <c r="B100" s="14" t="s">
        <v>155</v>
      </c>
      <c r="C100" s="10" t="s">
        <v>45</v>
      </c>
      <c r="D100" s="44">
        <f t="shared" si="4"/>
        <v>0</v>
      </c>
      <c r="E100" s="44"/>
      <c r="F100" s="44"/>
      <c r="G100" s="44"/>
    </row>
    <row r="101" spans="1:7" s="1" customFormat="1" x14ac:dyDescent="0.2">
      <c r="A101" s="25">
        <v>87</v>
      </c>
      <c r="B101" s="14" t="s">
        <v>156</v>
      </c>
      <c r="C101" s="10" t="s">
        <v>33</v>
      </c>
      <c r="D101" s="44">
        <f t="shared" si="4"/>
        <v>0</v>
      </c>
      <c r="E101" s="44"/>
      <c r="F101" s="44"/>
      <c r="G101" s="44"/>
    </row>
    <row r="102" spans="1:7" s="1" customFormat="1" x14ac:dyDescent="0.2">
      <c r="A102" s="25">
        <v>88</v>
      </c>
      <c r="B102" s="12" t="s">
        <v>157</v>
      </c>
      <c r="C102" s="10" t="s">
        <v>29</v>
      </c>
      <c r="D102" s="44">
        <f t="shared" si="4"/>
        <v>0</v>
      </c>
      <c r="E102" s="44"/>
      <c r="F102" s="44"/>
      <c r="G102" s="44"/>
    </row>
    <row r="103" spans="1:7" s="1" customFormat="1" x14ac:dyDescent="0.2">
      <c r="A103" s="25">
        <v>89</v>
      </c>
      <c r="B103" s="12" t="s">
        <v>158</v>
      </c>
      <c r="C103" s="10" t="s">
        <v>30</v>
      </c>
      <c r="D103" s="44">
        <f t="shared" si="4"/>
        <v>0</v>
      </c>
      <c r="E103" s="44"/>
      <c r="F103" s="44"/>
      <c r="G103" s="44"/>
    </row>
    <row r="104" spans="1:7" s="1" customFormat="1" x14ac:dyDescent="0.2">
      <c r="A104" s="25">
        <v>90</v>
      </c>
      <c r="B104" s="26" t="s">
        <v>159</v>
      </c>
      <c r="C104" s="10" t="s">
        <v>14</v>
      </c>
      <c r="D104" s="44">
        <f t="shared" si="4"/>
        <v>0</v>
      </c>
      <c r="E104" s="44"/>
      <c r="F104" s="44"/>
      <c r="G104" s="44"/>
    </row>
    <row r="105" spans="1:7" s="1" customFormat="1" x14ac:dyDescent="0.2">
      <c r="A105" s="25">
        <v>91</v>
      </c>
      <c r="B105" s="12" t="s">
        <v>160</v>
      </c>
      <c r="C105" s="10" t="s">
        <v>31</v>
      </c>
      <c r="D105" s="44">
        <f t="shared" si="4"/>
        <v>0</v>
      </c>
      <c r="E105" s="44"/>
      <c r="F105" s="44"/>
      <c r="G105" s="44"/>
    </row>
    <row r="106" spans="1:7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4"/>
        <v>0</v>
      </c>
      <c r="E106" s="44"/>
      <c r="F106" s="44"/>
      <c r="G106" s="44"/>
    </row>
    <row r="107" spans="1:7" s="22" customFormat="1" x14ac:dyDescent="0.2">
      <c r="A107" s="25">
        <v>93</v>
      </c>
      <c r="B107" s="24" t="s">
        <v>162</v>
      </c>
      <c r="C107" s="21" t="s">
        <v>13</v>
      </c>
      <c r="D107" s="44">
        <f t="shared" si="4"/>
        <v>0</v>
      </c>
      <c r="E107" s="47"/>
      <c r="F107" s="47"/>
      <c r="G107" s="47"/>
    </row>
    <row r="108" spans="1:7" s="1" customFormat="1" x14ac:dyDescent="0.2">
      <c r="A108" s="25">
        <v>94</v>
      </c>
      <c r="B108" s="26" t="s">
        <v>163</v>
      </c>
      <c r="C108" s="10" t="s">
        <v>32</v>
      </c>
      <c r="D108" s="44">
        <f t="shared" si="4"/>
        <v>0</v>
      </c>
      <c r="E108" s="44"/>
      <c r="F108" s="44"/>
      <c r="G108" s="44"/>
    </row>
    <row r="109" spans="1:7" s="1" customFormat="1" x14ac:dyDescent="0.2">
      <c r="A109" s="25">
        <v>95</v>
      </c>
      <c r="B109" s="26" t="s">
        <v>164</v>
      </c>
      <c r="C109" s="10" t="s">
        <v>55</v>
      </c>
      <c r="D109" s="44">
        <f t="shared" si="4"/>
        <v>0</v>
      </c>
      <c r="E109" s="44"/>
      <c r="F109" s="44"/>
      <c r="G109" s="44"/>
    </row>
    <row r="110" spans="1:7" s="1" customFormat="1" x14ac:dyDescent="0.2">
      <c r="A110" s="25">
        <v>96</v>
      </c>
      <c r="B110" s="12" t="s">
        <v>165</v>
      </c>
      <c r="C110" s="10" t="s">
        <v>34</v>
      </c>
      <c r="D110" s="44">
        <f t="shared" si="4"/>
        <v>0</v>
      </c>
      <c r="E110" s="44"/>
      <c r="F110" s="44"/>
      <c r="G110" s="44"/>
    </row>
    <row r="111" spans="1:7" s="1" customFormat="1" x14ac:dyDescent="0.2">
      <c r="A111" s="25">
        <v>97</v>
      </c>
      <c r="B111" s="14" t="s">
        <v>166</v>
      </c>
      <c r="C111" s="10" t="s">
        <v>228</v>
      </c>
      <c r="D111" s="44">
        <f t="shared" si="4"/>
        <v>0</v>
      </c>
      <c r="E111" s="44"/>
      <c r="F111" s="44"/>
      <c r="G111" s="44"/>
    </row>
    <row r="112" spans="1:7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4"/>
        <v>226329633</v>
      </c>
      <c r="E112" s="44">
        <v>0</v>
      </c>
      <c r="F112" s="44">
        <v>0</v>
      </c>
      <c r="G112" s="44">
        <v>226329633</v>
      </c>
    </row>
    <row r="113" spans="1:7" s="1" customFormat="1" x14ac:dyDescent="0.2">
      <c r="A113" s="25">
        <v>99</v>
      </c>
      <c r="B113" s="12" t="s">
        <v>169</v>
      </c>
      <c r="C113" s="10" t="s">
        <v>170</v>
      </c>
      <c r="D113" s="44">
        <f t="shared" si="4"/>
        <v>0</v>
      </c>
      <c r="E113" s="44"/>
      <c r="F113" s="44"/>
      <c r="G113" s="44"/>
    </row>
    <row r="114" spans="1:7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4"/>
        <v>0</v>
      </c>
      <c r="E114" s="44"/>
      <c r="F114" s="44"/>
      <c r="G114" s="44"/>
    </row>
    <row r="115" spans="1:7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4"/>
        <v>0</v>
      </c>
      <c r="E115" s="44"/>
      <c r="F115" s="44"/>
      <c r="G115" s="44"/>
    </row>
    <row r="116" spans="1:7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4"/>
        <v>0</v>
      </c>
      <c r="E116" s="44"/>
      <c r="F116" s="44"/>
      <c r="G116" s="44"/>
    </row>
    <row r="117" spans="1:7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4"/>
        <v>0</v>
      </c>
      <c r="E117" s="44"/>
      <c r="F117" s="44"/>
      <c r="G117" s="44"/>
    </row>
    <row r="118" spans="1:7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4"/>
        <v>870151647</v>
      </c>
      <c r="E118" s="44">
        <v>0</v>
      </c>
      <c r="F118" s="44">
        <v>0</v>
      </c>
      <c r="G118" s="44">
        <v>870151647</v>
      </c>
    </row>
    <row r="119" spans="1:7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4"/>
        <v>0</v>
      </c>
      <c r="E119" s="44"/>
      <c r="F119" s="44"/>
      <c r="G119" s="44"/>
    </row>
    <row r="120" spans="1:7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4"/>
        <v>0</v>
      </c>
      <c r="E120" s="44"/>
      <c r="F120" s="44"/>
      <c r="G120" s="44"/>
    </row>
    <row r="121" spans="1:7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4"/>
        <v>0</v>
      </c>
      <c r="E121" s="44"/>
      <c r="F121" s="44"/>
      <c r="G121" s="44"/>
    </row>
    <row r="122" spans="1:7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4"/>
        <v>0</v>
      </c>
      <c r="E122" s="44"/>
      <c r="F122" s="44"/>
      <c r="G122" s="44"/>
    </row>
    <row r="123" spans="1:7" s="1" customFormat="1" x14ac:dyDescent="0.2">
      <c r="A123" s="25">
        <v>109</v>
      </c>
      <c r="B123" s="26" t="s">
        <v>189</v>
      </c>
      <c r="C123" s="10" t="s">
        <v>271</v>
      </c>
      <c r="D123" s="44">
        <f t="shared" si="4"/>
        <v>0</v>
      </c>
      <c r="E123" s="44"/>
      <c r="F123" s="44"/>
      <c r="G123" s="44"/>
    </row>
    <row r="124" spans="1:7" s="1" customFormat="1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4"/>
        <v>0</v>
      </c>
      <c r="E124" s="44"/>
      <c r="F124" s="44"/>
      <c r="G124" s="44"/>
    </row>
    <row r="125" spans="1:7" s="1" customFormat="1" x14ac:dyDescent="0.2">
      <c r="A125" s="25">
        <v>111</v>
      </c>
      <c r="B125" s="12" t="s">
        <v>405</v>
      </c>
      <c r="C125" s="10" t="s">
        <v>381</v>
      </c>
      <c r="D125" s="44">
        <f t="shared" si="4"/>
        <v>0</v>
      </c>
      <c r="E125" s="44"/>
      <c r="F125" s="44"/>
      <c r="G125" s="44"/>
    </row>
    <row r="126" spans="1:7" s="1" customFormat="1" x14ac:dyDescent="0.2">
      <c r="A126" s="25">
        <v>112</v>
      </c>
      <c r="B126" s="14" t="s">
        <v>191</v>
      </c>
      <c r="C126" s="10" t="s">
        <v>192</v>
      </c>
      <c r="D126" s="44">
        <f t="shared" si="4"/>
        <v>0</v>
      </c>
      <c r="E126" s="44"/>
      <c r="F126" s="44"/>
      <c r="G126" s="44"/>
    </row>
    <row r="127" spans="1:7" s="1" customFormat="1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4"/>
        <v>0</v>
      </c>
      <c r="E127" s="44"/>
      <c r="F127" s="44"/>
      <c r="G127" s="44"/>
    </row>
    <row r="128" spans="1:7" s="1" customFormat="1" x14ac:dyDescent="0.2">
      <c r="A128" s="25">
        <v>114</v>
      </c>
      <c r="B128" s="26" t="s">
        <v>194</v>
      </c>
      <c r="C128" s="10" t="s">
        <v>195</v>
      </c>
      <c r="D128" s="44">
        <f t="shared" si="4"/>
        <v>238010728</v>
      </c>
      <c r="E128" s="44">
        <v>0</v>
      </c>
      <c r="F128" s="44">
        <v>0</v>
      </c>
      <c r="G128" s="44">
        <v>238010728</v>
      </c>
    </row>
    <row r="129" spans="1:7" s="1" customFormat="1" ht="24" x14ac:dyDescent="0.2">
      <c r="A129" s="25">
        <v>115</v>
      </c>
      <c r="B129" s="26" t="s">
        <v>196</v>
      </c>
      <c r="C129" s="52" t="s">
        <v>348</v>
      </c>
      <c r="D129" s="44">
        <f t="shared" si="4"/>
        <v>0</v>
      </c>
      <c r="E129" s="44"/>
      <c r="F129" s="44"/>
      <c r="G129" s="44"/>
    </row>
    <row r="130" spans="1:7" s="1" customFormat="1" x14ac:dyDescent="0.2">
      <c r="A130" s="25">
        <v>116</v>
      </c>
      <c r="B130" s="26" t="s">
        <v>197</v>
      </c>
      <c r="C130" s="10" t="s">
        <v>234</v>
      </c>
      <c r="D130" s="44">
        <f t="shared" si="4"/>
        <v>24997281</v>
      </c>
      <c r="E130" s="44">
        <v>19684641</v>
      </c>
      <c r="F130" s="44">
        <v>3380520</v>
      </c>
      <c r="G130" s="44">
        <v>1932120</v>
      </c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si="4"/>
        <v>0</v>
      </c>
      <c r="E131" s="48"/>
      <c r="F131" s="48"/>
      <c r="G131" s="48"/>
    </row>
    <row r="132" spans="1:7" s="1" customFormat="1" x14ac:dyDescent="0.2">
      <c r="A132" s="25">
        <v>118</v>
      </c>
      <c r="B132" s="26" t="s">
        <v>200</v>
      </c>
      <c r="C132" s="10" t="s">
        <v>42</v>
      </c>
      <c r="D132" s="44">
        <f t="shared" si="4"/>
        <v>2890695</v>
      </c>
      <c r="E132" s="44">
        <v>2890695</v>
      </c>
      <c r="F132" s="44">
        <v>0</v>
      </c>
      <c r="G132" s="44">
        <v>0</v>
      </c>
    </row>
    <row r="133" spans="1:7" s="1" customFormat="1" x14ac:dyDescent="0.2">
      <c r="A133" s="25">
        <v>119</v>
      </c>
      <c r="B133" s="12" t="s">
        <v>201</v>
      </c>
      <c r="C133" s="10" t="s">
        <v>48</v>
      </c>
      <c r="D133" s="44">
        <f t="shared" si="4"/>
        <v>17604021</v>
      </c>
      <c r="E133" s="44">
        <v>97515</v>
      </c>
      <c r="F133" s="44">
        <v>0</v>
      </c>
      <c r="G133" s="44">
        <f>20501292-2994786</f>
        <v>17506506</v>
      </c>
    </row>
    <row r="134" spans="1:7" s="1" customFormat="1" x14ac:dyDescent="0.2">
      <c r="A134" s="25">
        <v>120</v>
      </c>
      <c r="B134" s="12" t="s">
        <v>202</v>
      </c>
      <c r="C134" s="10" t="s">
        <v>236</v>
      </c>
      <c r="D134" s="44">
        <f t="shared" si="4"/>
        <v>0</v>
      </c>
      <c r="E134" s="44"/>
      <c r="F134" s="44"/>
      <c r="G134" s="44"/>
    </row>
    <row r="135" spans="1:7" s="1" customFormat="1" x14ac:dyDescent="0.2">
      <c r="A135" s="25">
        <v>121</v>
      </c>
      <c r="B135" s="12" t="s">
        <v>203</v>
      </c>
      <c r="C135" s="10" t="s">
        <v>50</v>
      </c>
      <c r="D135" s="44">
        <f t="shared" si="4"/>
        <v>0</v>
      </c>
      <c r="E135" s="44"/>
      <c r="F135" s="44"/>
      <c r="G135" s="44"/>
    </row>
    <row r="136" spans="1:7" s="1" customFormat="1" x14ac:dyDescent="0.2">
      <c r="A136" s="25">
        <v>122</v>
      </c>
      <c r="B136" s="26" t="s">
        <v>204</v>
      </c>
      <c r="C136" s="10" t="s">
        <v>49</v>
      </c>
      <c r="D136" s="44">
        <f t="shared" si="4"/>
        <v>0</v>
      </c>
      <c r="E136" s="44"/>
      <c r="F136" s="44"/>
      <c r="G136" s="44"/>
    </row>
    <row r="137" spans="1:7" s="1" customFormat="1" x14ac:dyDescent="0.2">
      <c r="A137" s="25">
        <v>123</v>
      </c>
      <c r="B137" s="26" t="s">
        <v>205</v>
      </c>
      <c r="C137" s="10" t="s">
        <v>206</v>
      </c>
      <c r="D137" s="44">
        <f t="shared" si="4"/>
        <v>0</v>
      </c>
      <c r="E137" s="44"/>
      <c r="F137" s="44"/>
      <c r="G137" s="44"/>
    </row>
    <row r="138" spans="1:7" s="1" customFormat="1" x14ac:dyDescent="0.2">
      <c r="A138" s="25">
        <v>124</v>
      </c>
      <c r="B138" s="26" t="s">
        <v>207</v>
      </c>
      <c r="C138" s="10" t="s">
        <v>43</v>
      </c>
      <c r="D138" s="44">
        <f t="shared" si="4"/>
        <v>0</v>
      </c>
      <c r="E138" s="44"/>
      <c r="F138" s="44"/>
      <c r="G138" s="44"/>
    </row>
    <row r="139" spans="1:7" s="1" customFormat="1" x14ac:dyDescent="0.2">
      <c r="A139" s="25">
        <v>125</v>
      </c>
      <c r="B139" s="12" t="s">
        <v>208</v>
      </c>
      <c r="C139" s="10" t="s">
        <v>235</v>
      </c>
      <c r="D139" s="44">
        <f t="shared" si="4"/>
        <v>756540</v>
      </c>
      <c r="E139" s="44">
        <v>756540</v>
      </c>
      <c r="F139" s="44">
        <v>0</v>
      </c>
      <c r="G139" s="44">
        <v>0</v>
      </c>
    </row>
    <row r="140" spans="1:7" s="1" customFormat="1" x14ac:dyDescent="0.2">
      <c r="A140" s="25">
        <v>126</v>
      </c>
      <c r="B140" s="14" t="s">
        <v>209</v>
      </c>
      <c r="C140" s="10" t="s">
        <v>210</v>
      </c>
      <c r="D140" s="44">
        <f t="shared" si="4"/>
        <v>1323945</v>
      </c>
      <c r="E140" s="44">
        <v>1323945</v>
      </c>
      <c r="F140" s="44">
        <v>0</v>
      </c>
      <c r="G140" s="44">
        <v>0</v>
      </c>
    </row>
    <row r="141" spans="1:7" x14ac:dyDescent="0.2">
      <c r="A141" s="25">
        <v>127</v>
      </c>
      <c r="B141" s="26" t="s">
        <v>211</v>
      </c>
      <c r="C141" s="10" t="s">
        <v>212</v>
      </c>
      <c r="D141" s="44">
        <f t="shared" ref="D141:D150" si="5">E141+F141+G141</f>
        <v>1323945</v>
      </c>
      <c r="E141" s="61">
        <v>1323945</v>
      </c>
      <c r="F141" s="61">
        <v>0</v>
      </c>
      <c r="G141" s="61">
        <v>0</v>
      </c>
    </row>
    <row r="142" spans="1:7" x14ac:dyDescent="0.2">
      <c r="A142" s="25">
        <v>128</v>
      </c>
      <c r="B142" s="12" t="s">
        <v>213</v>
      </c>
      <c r="C142" s="10" t="s">
        <v>214</v>
      </c>
      <c r="D142" s="44">
        <f t="shared" si="5"/>
        <v>0</v>
      </c>
      <c r="E142" s="61"/>
      <c r="F142" s="61"/>
      <c r="G142" s="61"/>
    </row>
    <row r="143" spans="1:7" ht="12.75" x14ac:dyDescent="0.2">
      <c r="A143" s="25">
        <v>129</v>
      </c>
      <c r="B143" s="20" t="s">
        <v>215</v>
      </c>
      <c r="C143" s="13" t="s">
        <v>216</v>
      </c>
      <c r="D143" s="44">
        <f t="shared" si="5"/>
        <v>0</v>
      </c>
      <c r="E143" s="61"/>
      <c r="F143" s="61"/>
      <c r="G143" s="61"/>
    </row>
    <row r="144" spans="1:7" ht="12.75" x14ac:dyDescent="0.2">
      <c r="A144" s="25">
        <v>130</v>
      </c>
      <c r="B144" s="36" t="s">
        <v>260</v>
      </c>
      <c r="C144" s="37" t="s">
        <v>261</v>
      </c>
      <c r="D144" s="44">
        <f t="shared" si="5"/>
        <v>0</v>
      </c>
      <c r="E144" s="61"/>
      <c r="F144" s="61"/>
      <c r="G144" s="61"/>
    </row>
    <row r="145" spans="1:33" ht="12.75" x14ac:dyDescent="0.2">
      <c r="A145" s="25">
        <v>131</v>
      </c>
      <c r="B145" s="38" t="s">
        <v>262</v>
      </c>
      <c r="C145" s="39" t="s">
        <v>263</v>
      </c>
      <c r="D145" s="44">
        <f t="shared" si="5"/>
        <v>0</v>
      </c>
      <c r="E145" s="61"/>
      <c r="F145" s="61"/>
      <c r="G145" s="61"/>
    </row>
    <row r="146" spans="1:33" ht="12.75" x14ac:dyDescent="0.2">
      <c r="A146" s="25">
        <v>132</v>
      </c>
      <c r="B146" s="36" t="s">
        <v>264</v>
      </c>
      <c r="C146" s="37" t="s">
        <v>265</v>
      </c>
      <c r="D146" s="44">
        <f t="shared" si="5"/>
        <v>0</v>
      </c>
      <c r="E146" s="61"/>
      <c r="F146" s="61"/>
      <c r="G146" s="61"/>
    </row>
    <row r="147" spans="1:33" x14ac:dyDescent="0.2">
      <c r="A147" s="25">
        <v>133</v>
      </c>
      <c r="B147" s="25" t="s">
        <v>269</v>
      </c>
      <c r="C147" s="42" t="s">
        <v>270</v>
      </c>
      <c r="D147" s="44">
        <f t="shared" si="5"/>
        <v>0</v>
      </c>
      <c r="E147" s="61"/>
      <c r="F147" s="61"/>
      <c r="G147" s="61"/>
    </row>
    <row r="148" spans="1:33" x14ac:dyDescent="0.2">
      <c r="A148" s="25">
        <v>134</v>
      </c>
      <c r="B148" s="91" t="s">
        <v>358</v>
      </c>
      <c r="C148" s="42" t="s">
        <v>357</v>
      </c>
      <c r="D148" s="44">
        <f t="shared" si="5"/>
        <v>0</v>
      </c>
      <c r="E148" s="61"/>
      <c r="F148" s="61"/>
      <c r="G148" s="61"/>
    </row>
    <row r="149" spans="1:33" x14ac:dyDescent="0.2">
      <c r="A149" s="25">
        <v>135</v>
      </c>
      <c r="B149" s="88" t="s">
        <v>385</v>
      </c>
      <c r="C149" s="42" t="s">
        <v>379</v>
      </c>
      <c r="D149" s="44">
        <f t="shared" si="5"/>
        <v>0</v>
      </c>
      <c r="E149" s="61"/>
      <c r="F149" s="61"/>
      <c r="G149" s="61"/>
    </row>
    <row r="150" spans="1:33" s="4" customFormat="1" x14ac:dyDescent="0.2">
      <c r="A150" s="25">
        <v>136</v>
      </c>
      <c r="B150" s="167">
        <v>20058</v>
      </c>
      <c r="C150" s="52" t="s">
        <v>399</v>
      </c>
      <c r="D150" s="44">
        <f t="shared" si="5"/>
        <v>0</v>
      </c>
      <c r="E150" s="61"/>
      <c r="F150" s="61"/>
      <c r="G150" s="6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1:33" s="4" customFormat="1" x14ac:dyDescent="0.2">
      <c r="A151" s="6"/>
      <c r="B151" s="6"/>
      <c r="C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1:33" s="4" customFormat="1" x14ac:dyDescent="0.2">
      <c r="A152" s="6"/>
      <c r="B152" s="6"/>
      <c r="C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4" spans="1:33" s="4" customFormat="1" x14ac:dyDescent="0.2">
      <c r="A154" s="6"/>
      <c r="B154" s="6"/>
      <c r="C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1:33" s="4" customFormat="1" x14ac:dyDescent="0.2">
      <c r="A155" s="6"/>
      <c r="B155" s="6"/>
      <c r="C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</sheetData>
  <mergeCells count="5">
    <mergeCell ref="A90:A93"/>
    <mergeCell ref="B90:B93"/>
    <mergeCell ref="A8:C8"/>
    <mergeCell ref="A4:G4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150"/>
  <sheetViews>
    <sheetView zoomScale="106" zoomScaleNormal="106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6" sqref="J16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306" t="s">
        <v>370</v>
      </c>
      <c r="B2" s="306"/>
      <c r="C2" s="306"/>
      <c r="D2" s="306"/>
      <c r="E2" s="306"/>
      <c r="F2" s="306"/>
      <c r="G2" s="306"/>
    </row>
    <row r="3" spans="1:7" x14ac:dyDescent="0.2">
      <c r="C3" s="77"/>
      <c r="G3" s="1" t="s">
        <v>289</v>
      </c>
    </row>
    <row r="4" spans="1:7" s="3" customFormat="1" ht="28.5" customHeight="1" x14ac:dyDescent="0.2">
      <c r="A4" s="297" t="s">
        <v>46</v>
      </c>
      <c r="B4" s="297" t="s">
        <v>58</v>
      </c>
      <c r="C4" s="297" t="s">
        <v>47</v>
      </c>
      <c r="D4" s="372" t="s">
        <v>323</v>
      </c>
      <c r="E4" s="368"/>
      <c r="F4" s="368"/>
      <c r="G4" s="373"/>
    </row>
    <row r="5" spans="1:7" ht="18" customHeight="1" x14ac:dyDescent="0.2">
      <c r="A5" s="297"/>
      <c r="B5" s="297"/>
      <c r="C5" s="297"/>
      <c r="D5" s="369" t="s">
        <v>272</v>
      </c>
      <c r="E5" s="372" t="s">
        <v>285</v>
      </c>
      <c r="F5" s="368"/>
      <c r="G5" s="373"/>
    </row>
    <row r="6" spans="1:7" ht="14.25" customHeight="1" x14ac:dyDescent="0.2">
      <c r="A6" s="297"/>
      <c r="B6" s="297"/>
      <c r="C6" s="297"/>
      <c r="D6" s="370"/>
      <c r="E6" s="369" t="s">
        <v>267</v>
      </c>
      <c r="F6" s="369" t="s">
        <v>266</v>
      </c>
      <c r="G6" s="369" t="s">
        <v>324</v>
      </c>
    </row>
    <row r="7" spans="1:7" ht="21.75" customHeight="1" x14ac:dyDescent="0.2">
      <c r="A7" s="297"/>
      <c r="B7" s="297"/>
      <c r="C7" s="297"/>
      <c r="D7" s="371"/>
      <c r="E7" s="371"/>
      <c r="F7" s="371"/>
      <c r="G7" s="371"/>
    </row>
    <row r="8" spans="1:7" s="3" customFormat="1" x14ac:dyDescent="0.2">
      <c r="A8" s="291" t="s">
        <v>233</v>
      </c>
      <c r="B8" s="291"/>
      <c r="C8" s="291"/>
      <c r="D8" s="83">
        <f>D11+D10+D9</f>
        <v>1719024416</v>
      </c>
      <c r="E8" s="83">
        <f t="shared" ref="E8:G8" si="0">E11+E10+E9</f>
        <v>290888070</v>
      </c>
      <c r="F8" s="83">
        <f t="shared" si="0"/>
        <v>285622110</v>
      </c>
      <c r="G8" s="83">
        <f t="shared" si="0"/>
        <v>1142514236</v>
      </c>
    </row>
    <row r="9" spans="1:7" s="3" customFormat="1" ht="11.25" customHeight="1" x14ac:dyDescent="0.2">
      <c r="A9" s="92"/>
      <c r="B9" s="92"/>
      <c r="C9" s="11" t="s">
        <v>56</v>
      </c>
      <c r="D9" s="57">
        <f t="shared" ref="D9" si="1">E9+F9+G9</f>
        <v>771768</v>
      </c>
      <c r="E9" s="57">
        <v>333329</v>
      </c>
      <c r="F9" s="57"/>
      <c r="G9" s="57">
        <v>438439</v>
      </c>
    </row>
    <row r="10" spans="1:7" s="3" customFormat="1" ht="11.25" customHeight="1" x14ac:dyDescent="0.2">
      <c r="A10" s="92"/>
      <c r="B10" s="92"/>
      <c r="C10" s="11" t="s">
        <v>297</v>
      </c>
      <c r="D10" s="57">
        <f t="shared" ref="D10:D71" si="2">E10+F10+G10</f>
        <v>0</v>
      </c>
      <c r="E10" s="55"/>
      <c r="F10" s="55"/>
      <c r="G10" s="55"/>
    </row>
    <row r="11" spans="1:7" s="3" customFormat="1" x14ac:dyDescent="0.2">
      <c r="A11" s="291" t="s">
        <v>232</v>
      </c>
      <c r="B11" s="291"/>
      <c r="C11" s="291"/>
      <c r="D11" s="83">
        <f>SUM(D12:D148)-D90</f>
        <v>1718252648</v>
      </c>
      <c r="E11" s="83">
        <f>SUM(E12:E148)-E90</f>
        <v>290554741</v>
      </c>
      <c r="F11" s="83">
        <f>SUM(F12:F148)-F90</f>
        <v>285622110</v>
      </c>
      <c r="G11" s="83">
        <f>SUM(G12:G148)-G90</f>
        <v>1142075797</v>
      </c>
    </row>
    <row r="12" spans="1:7" ht="12" customHeight="1" x14ac:dyDescent="0.2">
      <c r="A12" s="25">
        <v>1</v>
      </c>
      <c r="B12" s="12" t="s">
        <v>59</v>
      </c>
      <c r="C12" s="10" t="s">
        <v>44</v>
      </c>
      <c r="D12" s="57">
        <f t="shared" si="2"/>
        <v>0</v>
      </c>
      <c r="E12" s="57">
        <v>0</v>
      </c>
      <c r="F12" s="57"/>
      <c r="G12" s="57">
        <v>0</v>
      </c>
    </row>
    <row r="13" spans="1:7" x14ac:dyDescent="0.2">
      <c r="A13" s="25">
        <v>2</v>
      </c>
      <c r="B13" s="14" t="s">
        <v>60</v>
      </c>
      <c r="C13" s="10" t="s">
        <v>217</v>
      </c>
      <c r="D13" s="57">
        <f t="shared" si="2"/>
        <v>0</v>
      </c>
      <c r="E13" s="57">
        <v>0</v>
      </c>
      <c r="F13" s="57"/>
      <c r="G13" s="57">
        <v>0</v>
      </c>
    </row>
    <row r="14" spans="1:7" x14ac:dyDescent="0.2">
      <c r="A14" s="25">
        <v>3</v>
      </c>
      <c r="B14" s="26" t="s">
        <v>61</v>
      </c>
      <c r="C14" s="10" t="s">
        <v>5</v>
      </c>
      <c r="D14" s="57">
        <f t="shared" si="2"/>
        <v>12741379</v>
      </c>
      <c r="E14" s="57">
        <v>7069107</v>
      </c>
      <c r="F14" s="57">
        <v>5672272</v>
      </c>
      <c r="G14" s="57">
        <v>0</v>
      </c>
    </row>
    <row r="15" spans="1:7" ht="14.25" customHeight="1" x14ac:dyDescent="0.2">
      <c r="A15" s="25">
        <v>4</v>
      </c>
      <c r="B15" s="12" t="s">
        <v>62</v>
      </c>
      <c r="C15" s="10" t="s">
        <v>218</v>
      </c>
      <c r="D15" s="57">
        <f t="shared" si="2"/>
        <v>0</v>
      </c>
      <c r="E15" s="57">
        <v>0</v>
      </c>
      <c r="F15" s="57">
        <v>0</v>
      </c>
      <c r="G15" s="57">
        <v>0</v>
      </c>
    </row>
    <row r="16" spans="1:7" x14ac:dyDescent="0.2">
      <c r="A16" s="25">
        <v>5</v>
      </c>
      <c r="B16" s="12" t="s">
        <v>63</v>
      </c>
      <c r="C16" s="10" t="s">
        <v>8</v>
      </c>
      <c r="D16" s="57">
        <f t="shared" si="2"/>
        <v>0</v>
      </c>
      <c r="E16" s="57">
        <v>0</v>
      </c>
      <c r="F16" s="57">
        <v>0</v>
      </c>
      <c r="G16" s="57">
        <v>0</v>
      </c>
    </row>
    <row r="17" spans="1:7" x14ac:dyDescent="0.2">
      <c r="A17" s="25">
        <v>6</v>
      </c>
      <c r="B17" s="26" t="s">
        <v>64</v>
      </c>
      <c r="C17" s="10" t="s">
        <v>65</v>
      </c>
      <c r="D17" s="57">
        <f t="shared" si="2"/>
        <v>36007828</v>
      </c>
      <c r="E17" s="57">
        <v>0</v>
      </c>
      <c r="F17" s="57">
        <v>6956967</v>
      </c>
      <c r="G17" s="57">
        <v>29050861</v>
      </c>
    </row>
    <row r="18" spans="1:7" x14ac:dyDescent="0.2">
      <c r="A18" s="25">
        <v>7</v>
      </c>
      <c r="B18" s="12" t="s">
        <v>66</v>
      </c>
      <c r="C18" s="10" t="s">
        <v>219</v>
      </c>
      <c r="D18" s="57">
        <f t="shared" si="2"/>
        <v>19289136</v>
      </c>
      <c r="E18" s="57">
        <v>10500613</v>
      </c>
      <c r="F18" s="57">
        <v>8788523</v>
      </c>
      <c r="G18" s="57">
        <v>0</v>
      </c>
    </row>
    <row r="19" spans="1:7" x14ac:dyDescent="0.2">
      <c r="A19" s="25">
        <v>8</v>
      </c>
      <c r="B19" s="26" t="s">
        <v>67</v>
      </c>
      <c r="C19" s="10" t="s">
        <v>17</v>
      </c>
      <c r="D19" s="57">
        <f t="shared" si="2"/>
        <v>0</v>
      </c>
      <c r="E19" s="57">
        <v>0</v>
      </c>
      <c r="F19" s="57"/>
      <c r="G19" s="57">
        <v>0</v>
      </c>
    </row>
    <row r="20" spans="1:7" x14ac:dyDescent="0.2">
      <c r="A20" s="25">
        <v>9</v>
      </c>
      <c r="B20" s="26" t="s">
        <v>68</v>
      </c>
      <c r="C20" s="10" t="s">
        <v>6</v>
      </c>
      <c r="D20" s="57">
        <f t="shared" si="2"/>
        <v>0</v>
      </c>
      <c r="E20" s="57">
        <v>0</v>
      </c>
      <c r="F20" s="57"/>
      <c r="G20" s="57">
        <v>0</v>
      </c>
    </row>
    <row r="21" spans="1:7" x14ac:dyDescent="0.2">
      <c r="A21" s="25">
        <v>10</v>
      </c>
      <c r="B21" s="26" t="s">
        <v>69</v>
      </c>
      <c r="C21" s="10" t="s">
        <v>18</v>
      </c>
      <c r="D21" s="57">
        <f t="shared" si="2"/>
        <v>0</v>
      </c>
      <c r="E21" s="57">
        <v>0</v>
      </c>
      <c r="F21" s="57"/>
      <c r="G21" s="57">
        <v>0</v>
      </c>
    </row>
    <row r="22" spans="1:7" x14ac:dyDescent="0.2">
      <c r="A22" s="25">
        <v>11</v>
      </c>
      <c r="B22" s="26" t="s">
        <v>70</v>
      </c>
      <c r="C22" s="10" t="s">
        <v>7</v>
      </c>
      <c r="D22" s="57">
        <f t="shared" si="2"/>
        <v>0</v>
      </c>
      <c r="E22" s="57">
        <v>0</v>
      </c>
      <c r="F22" s="57"/>
      <c r="G22" s="57">
        <v>0</v>
      </c>
    </row>
    <row r="23" spans="1:7" x14ac:dyDescent="0.2">
      <c r="A23" s="25">
        <v>12</v>
      </c>
      <c r="B23" s="26" t="s">
        <v>71</v>
      </c>
      <c r="C23" s="10" t="s">
        <v>19</v>
      </c>
      <c r="D23" s="57">
        <f t="shared" si="2"/>
        <v>0</v>
      </c>
      <c r="E23" s="57">
        <v>0</v>
      </c>
      <c r="F23" s="57"/>
      <c r="G23" s="57">
        <v>0</v>
      </c>
    </row>
    <row r="24" spans="1:7" x14ac:dyDescent="0.2">
      <c r="A24" s="25">
        <v>13</v>
      </c>
      <c r="B24" s="26" t="s">
        <v>239</v>
      </c>
      <c r="C24" s="10" t="s">
        <v>240</v>
      </c>
      <c r="D24" s="57">
        <f t="shared" si="2"/>
        <v>0</v>
      </c>
      <c r="E24" s="57">
        <v>0</v>
      </c>
      <c r="F24" s="57"/>
      <c r="G24" s="57">
        <v>0</v>
      </c>
    </row>
    <row r="25" spans="1:7" x14ac:dyDescent="0.2">
      <c r="A25" s="25">
        <v>14</v>
      </c>
      <c r="B25" s="26" t="s">
        <v>72</v>
      </c>
      <c r="C25" s="10" t="s">
        <v>22</v>
      </c>
      <c r="D25" s="57">
        <f t="shared" si="2"/>
        <v>0</v>
      </c>
      <c r="E25" s="57">
        <v>0</v>
      </c>
      <c r="F25" s="57"/>
      <c r="G25" s="57">
        <v>0</v>
      </c>
    </row>
    <row r="26" spans="1:7" x14ac:dyDescent="0.2">
      <c r="A26" s="25">
        <v>15</v>
      </c>
      <c r="B26" s="26" t="s">
        <v>73</v>
      </c>
      <c r="C26" s="10" t="s">
        <v>10</v>
      </c>
      <c r="D26" s="57">
        <f t="shared" si="2"/>
        <v>0</v>
      </c>
      <c r="E26" s="57">
        <v>0</v>
      </c>
      <c r="F26" s="57"/>
      <c r="G26" s="57">
        <v>0</v>
      </c>
    </row>
    <row r="27" spans="1:7" x14ac:dyDescent="0.2">
      <c r="A27" s="25">
        <v>16</v>
      </c>
      <c r="B27" s="26" t="s">
        <v>74</v>
      </c>
      <c r="C27" s="10" t="s">
        <v>220</v>
      </c>
      <c r="D27" s="57">
        <f t="shared" si="2"/>
        <v>0</v>
      </c>
      <c r="E27" s="57">
        <v>0</v>
      </c>
      <c r="F27" s="57"/>
      <c r="G27" s="57">
        <v>0</v>
      </c>
    </row>
    <row r="28" spans="1:7" x14ac:dyDescent="0.2">
      <c r="A28" s="25">
        <v>17</v>
      </c>
      <c r="B28" s="26" t="s">
        <v>75</v>
      </c>
      <c r="C28" s="10" t="s">
        <v>9</v>
      </c>
      <c r="D28" s="57">
        <f t="shared" si="2"/>
        <v>44129562</v>
      </c>
      <c r="E28" s="57">
        <v>6772797</v>
      </c>
      <c r="F28" s="57">
        <v>12322420</v>
      </c>
      <c r="G28" s="57">
        <v>25034345</v>
      </c>
    </row>
    <row r="29" spans="1:7" x14ac:dyDescent="0.2">
      <c r="A29" s="25">
        <v>18</v>
      </c>
      <c r="B29" s="12" t="s">
        <v>76</v>
      </c>
      <c r="C29" s="10" t="s">
        <v>11</v>
      </c>
      <c r="D29" s="57">
        <f t="shared" si="2"/>
        <v>0</v>
      </c>
      <c r="E29" s="57">
        <v>0</v>
      </c>
      <c r="F29" s="57"/>
      <c r="G29" s="57">
        <v>0</v>
      </c>
    </row>
    <row r="30" spans="1:7" x14ac:dyDescent="0.2">
      <c r="A30" s="25">
        <v>19</v>
      </c>
      <c r="B30" s="12" t="s">
        <v>77</v>
      </c>
      <c r="C30" s="10" t="s">
        <v>221</v>
      </c>
      <c r="D30" s="57">
        <f t="shared" si="2"/>
        <v>0</v>
      </c>
      <c r="E30" s="57">
        <v>0</v>
      </c>
      <c r="F30" s="57"/>
      <c r="G30" s="57">
        <v>0</v>
      </c>
    </row>
    <row r="31" spans="1:7" x14ac:dyDescent="0.2">
      <c r="A31" s="25">
        <v>20</v>
      </c>
      <c r="B31" s="12" t="s">
        <v>78</v>
      </c>
      <c r="C31" s="10" t="s">
        <v>79</v>
      </c>
      <c r="D31" s="57">
        <f t="shared" si="2"/>
        <v>18074508</v>
      </c>
      <c r="E31" s="57">
        <v>2371712</v>
      </c>
      <c r="F31" s="57"/>
      <c r="G31" s="57">
        <v>15702796</v>
      </c>
    </row>
    <row r="32" spans="1:7" x14ac:dyDescent="0.2">
      <c r="A32" s="25">
        <v>21</v>
      </c>
      <c r="B32" s="12" t="s">
        <v>80</v>
      </c>
      <c r="C32" s="10" t="s">
        <v>40</v>
      </c>
      <c r="D32" s="57">
        <f t="shared" si="2"/>
        <v>6589636</v>
      </c>
      <c r="E32" s="57">
        <v>0</v>
      </c>
      <c r="F32" s="57"/>
      <c r="G32" s="57">
        <v>6589636</v>
      </c>
    </row>
    <row r="33" spans="1:7" x14ac:dyDescent="0.2">
      <c r="A33" s="25">
        <v>22</v>
      </c>
      <c r="B33" s="26" t="s">
        <v>81</v>
      </c>
      <c r="C33" s="10" t="s">
        <v>82</v>
      </c>
      <c r="D33" s="57">
        <f t="shared" si="2"/>
        <v>0</v>
      </c>
      <c r="E33" s="57">
        <v>0</v>
      </c>
      <c r="F33" s="57"/>
      <c r="G33" s="57">
        <v>0</v>
      </c>
    </row>
    <row r="34" spans="1:7" ht="12" customHeight="1" x14ac:dyDescent="0.2">
      <c r="A34" s="25">
        <v>23</v>
      </c>
      <c r="B34" s="26" t="s">
        <v>83</v>
      </c>
      <c r="C34" s="10" t="s">
        <v>84</v>
      </c>
      <c r="D34" s="57">
        <f t="shared" si="2"/>
        <v>0</v>
      </c>
      <c r="E34" s="57">
        <v>0</v>
      </c>
      <c r="F34" s="57"/>
      <c r="G34" s="57">
        <v>0</v>
      </c>
    </row>
    <row r="35" spans="1:7" ht="24" x14ac:dyDescent="0.2">
      <c r="A35" s="25">
        <v>24</v>
      </c>
      <c r="B35" s="26" t="s">
        <v>85</v>
      </c>
      <c r="C35" s="10" t="s">
        <v>86</v>
      </c>
      <c r="D35" s="57">
        <f t="shared" si="2"/>
        <v>19307416</v>
      </c>
      <c r="E35" s="57">
        <v>0</v>
      </c>
      <c r="F35" s="57">
        <v>19307416</v>
      </c>
      <c r="G35" s="57">
        <v>0</v>
      </c>
    </row>
    <row r="36" spans="1:7" x14ac:dyDescent="0.2">
      <c r="A36" s="25">
        <v>25</v>
      </c>
      <c r="B36" s="12" t="s">
        <v>87</v>
      </c>
      <c r="C36" s="10" t="s">
        <v>88</v>
      </c>
      <c r="D36" s="57">
        <f t="shared" si="2"/>
        <v>36314408</v>
      </c>
      <c r="E36" s="57">
        <v>0</v>
      </c>
      <c r="F36" s="57"/>
      <c r="G36" s="57">
        <v>36314408</v>
      </c>
    </row>
    <row r="37" spans="1:7" ht="15.75" customHeight="1" x14ac:dyDescent="0.2">
      <c r="A37" s="25">
        <v>26</v>
      </c>
      <c r="B37" s="26" t="s">
        <v>89</v>
      </c>
      <c r="C37" s="10" t="s">
        <v>90</v>
      </c>
      <c r="D37" s="57">
        <f t="shared" si="2"/>
        <v>36199072</v>
      </c>
      <c r="E37" s="57">
        <v>0</v>
      </c>
      <c r="F37" s="57"/>
      <c r="G37" s="57">
        <v>36199072</v>
      </c>
    </row>
    <row r="38" spans="1:7" x14ac:dyDescent="0.2">
      <c r="A38" s="25">
        <v>27</v>
      </c>
      <c r="B38" s="14" t="s">
        <v>91</v>
      </c>
      <c r="C38" s="10" t="s">
        <v>92</v>
      </c>
      <c r="D38" s="57">
        <f t="shared" si="2"/>
        <v>0</v>
      </c>
      <c r="E38" s="57">
        <v>0</v>
      </c>
      <c r="F38" s="57"/>
      <c r="G38" s="57">
        <v>0</v>
      </c>
    </row>
    <row r="39" spans="1:7" x14ac:dyDescent="0.2">
      <c r="A39" s="25">
        <v>28</v>
      </c>
      <c r="B39" s="12" t="s">
        <v>93</v>
      </c>
      <c r="C39" s="52" t="s">
        <v>273</v>
      </c>
      <c r="D39" s="57">
        <f t="shared" si="2"/>
        <v>0</v>
      </c>
      <c r="E39" s="57">
        <v>0</v>
      </c>
      <c r="F39" s="57"/>
      <c r="G39" s="57">
        <v>0</v>
      </c>
    </row>
    <row r="40" spans="1:7" x14ac:dyDescent="0.2">
      <c r="A40" s="25">
        <v>29</v>
      </c>
      <c r="B40" s="14" t="s">
        <v>94</v>
      </c>
      <c r="C40" s="10" t="s">
        <v>41</v>
      </c>
      <c r="D40" s="57">
        <f t="shared" si="2"/>
        <v>15776629</v>
      </c>
      <c r="E40" s="57">
        <v>0</v>
      </c>
      <c r="F40" s="57"/>
      <c r="G40" s="57">
        <v>15776629</v>
      </c>
    </row>
    <row r="41" spans="1:7" x14ac:dyDescent="0.2">
      <c r="A41" s="25">
        <v>30</v>
      </c>
      <c r="B41" s="12" t="s">
        <v>95</v>
      </c>
      <c r="C41" s="10" t="s">
        <v>39</v>
      </c>
      <c r="D41" s="57">
        <f t="shared" si="2"/>
        <v>5882473</v>
      </c>
      <c r="E41" s="57">
        <v>5882473</v>
      </c>
      <c r="F41" s="57"/>
      <c r="G41" s="57">
        <v>0</v>
      </c>
    </row>
    <row r="42" spans="1:7" x14ac:dyDescent="0.2">
      <c r="A42" s="25">
        <v>31</v>
      </c>
      <c r="B42" s="14" t="s">
        <v>96</v>
      </c>
      <c r="C42" s="10" t="s">
        <v>16</v>
      </c>
      <c r="D42" s="57">
        <f t="shared" si="2"/>
        <v>0</v>
      </c>
      <c r="E42" s="57">
        <v>0</v>
      </c>
      <c r="F42" s="57"/>
      <c r="G42" s="57">
        <v>0</v>
      </c>
    </row>
    <row r="43" spans="1:7" x14ac:dyDescent="0.2">
      <c r="A43" s="25">
        <v>32</v>
      </c>
      <c r="B43" s="26" t="s">
        <v>97</v>
      </c>
      <c r="C43" s="10" t="s">
        <v>21</v>
      </c>
      <c r="D43" s="57">
        <f t="shared" si="2"/>
        <v>14802469</v>
      </c>
      <c r="E43" s="57">
        <v>5940940</v>
      </c>
      <c r="F43" s="57">
        <v>8861529</v>
      </c>
      <c r="G43" s="57">
        <v>0</v>
      </c>
    </row>
    <row r="44" spans="1:7" x14ac:dyDescent="0.2">
      <c r="A44" s="25">
        <v>33</v>
      </c>
      <c r="B44" s="14" t="s">
        <v>98</v>
      </c>
      <c r="C44" s="10" t="s">
        <v>25</v>
      </c>
      <c r="D44" s="57">
        <f t="shared" si="2"/>
        <v>0</v>
      </c>
      <c r="E44" s="57">
        <v>0</v>
      </c>
      <c r="F44" s="57"/>
      <c r="G44" s="57">
        <v>0</v>
      </c>
    </row>
    <row r="45" spans="1:7" x14ac:dyDescent="0.2">
      <c r="A45" s="25">
        <v>34</v>
      </c>
      <c r="B45" s="12" t="s">
        <v>99</v>
      </c>
      <c r="C45" s="10" t="s">
        <v>222</v>
      </c>
      <c r="D45" s="57">
        <f t="shared" si="2"/>
        <v>3609304</v>
      </c>
      <c r="E45" s="57">
        <v>3609304</v>
      </c>
      <c r="F45" s="57"/>
      <c r="G45" s="57">
        <v>0</v>
      </c>
    </row>
    <row r="46" spans="1:7" x14ac:dyDescent="0.2">
      <c r="A46" s="25">
        <v>35</v>
      </c>
      <c r="B46" s="15" t="s">
        <v>100</v>
      </c>
      <c r="C46" s="16" t="s">
        <v>223</v>
      </c>
      <c r="D46" s="57">
        <f t="shared" si="2"/>
        <v>0</v>
      </c>
      <c r="E46" s="57">
        <v>0</v>
      </c>
      <c r="F46" s="57"/>
      <c r="G46" s="57">
        <v>0</v>
      </c>
    </row>
    <row r="47" spans="1:7" x14ac:dyDescent="0.2">
      <c r="A47" s="25">
        <v>36</v>
      </c>
      <c r="B47" s="12" t="s">
        <v>101</v>
      </c>
      <c r="C47" s="10" t="s">
        <v>224</v>
      </c>
      <c r="D47" s="57">
        <f t="shared" si="2"/>
        <v>0</v>
      </c>
      <c r="E47" s="57">
        <v>0</v>
      </c>
      <c r="F47" s="57"/>
      <c r="G47" s="57">
        <v>0</v>
      </c>
    </row>
    <row r="48" spans="1:7" x14ac:dyDescent="0.2">
      <c r="A48" s="25">
        <v>37</v>
      </c>
      <c r="B48" s="12" t="s">
        <v>102</v>
      </c>
      <c r="C48" s="10" t="s">
        <v>24</v>
      </c>
      <c r="D48" s="57">
        <f t="shared" si="2"/>
        <v>1200282</v>
      </c>
      <c r="E48" s="57">
        <v>1200282</v>
      </c>
      <c r="F48" s="57"/>
      <c r="G48" s="57">
        <v>0</v>
      </c>
    </row>
    <row r="49" spans="1:7" x14ac:dyDescent="0.2">
      <c r="A49" s="25">
        <v>38</v>
      </c>
      <c r="B49" s="26" t="s">
        <v>103</v>
      </c>
      <c r="C49" s="10" t="s">
        <v>20</v>
      </c>
      <c r="D49" s="57">
        <f t="shared" si="2"/>
        <v>0</v>
      </c>
      <c r="E49" s="57">
        <v>0</v>
      </c>
      <c r="F49" s="57"/>
      <c r="G49" s="57">
        <v>0</v>
      </c>
    </row>
    <row r="50" spans="1:7" x14ac:dyDescent="0.2">
      <c r="A50" s="25">
        <v>39</v>
      </c>
      <c r="B50" s="14" t="s">
        <v>104</v>
      </c>
      <c r="C50" s="10" t="s">
        <v>105</v>
      </c>
      <c r="D50" s="57">
        <f t="shared" si="2"/>
        <v>0</v>
      </c>
      <c r="E50" s="57">
        <v>0</v>
      </c>
      <c r="F50" s="57"/>
      <c r="G50" s="57">
        <v>0</v>
      </c>
    </row>
    <row r="51" spans="1:7" x14ac:dyDescent="0.2">
      <c r="A51" s="25">
        <v>40</v>
      </c>
      <c r="B51" s="26" t="s">
        <v>106</v>
      </c>
      <c r="C51" s="10" t="s">
        <v>107</v>
      </c>
      <c r="D51" s="57">
        <f t="shared" si="2"/>
        <v>32771153</v>
      </c>
      <c r="E51" s="57">
        <v>0</v>
      </c>
      <c r="F51" s="57">
        <v>10999376</v>
      </c>
      <c r="G51" s="57">
        <v>21771777</v>
      </c>
    </row>
    <row r="52" spans="1:7" x14ac:dyDescent="0.2">
      <c r="A52" s="25">
        <v>41</v>
      </c>
      <c r="B52" s="12" t="s">
        <v>108</v>
      </c>
      <c r="C52" s="10" t="s">
        <v>229</v>
      </c>
      <c r="D52" s="57">
        <f t="shared" si="2"/>
        <v>1436158</v>
      </c>
      <c r="E52" s="57">
        <v>1436158</v>
      </c>
      <c r="F52" s="57"/>
      <c r="G52" s="57">
        <v>0</v>
      </c>
    </row>
    <row r="53" spans="1:7" ht="10.5" customHeight="1" x14ac:dyDescent="0.2">
      <c r="A53" s="25">
        <v>42</v>
      </c>
      <c r="B53" s="12" t="s">
        <v>109</v>
      </c>
      <c r="C53" s="10" t="s">
        <v>2</v>
      </c>
      <c r="D53" s="57">
        <f t="shared" si="2"/>
        <v>0</v>
      </c>
      <c r="E53" s="57">
        <v>0</v>
      </c>
      <c r="F53" s="57"/>
      <c r="G53" s="57">
        <v>0</v>
      </c>
    </row>
    <row r="54" spans="1:7" x14ac:dyDescent="0.2">
      <c r="A54" s="25">
        <v>43</v>
      </c>
      <c r="B54" s="26" t="s">
        <v>110</v>
      </c>
      <c r="C54" s="10" t="s">
        <v>3</v>
      </c>
      <c r="D54" s="57">
        <f t="shared" si="2"/>
        <v>0</v>
      </c>
      <c r="E54" s="57">
        <v>0</v>
      </c>
      <c r="F54" s="57"/>
      <c r="G54" s="57">
        <v>0</v>
      </c>
    </row>
    <row r="55" spans="1:7" x14ac:dyDescent="0.2">
      <c r="A55" s="25">
        <v>44</v>
      </c>
      <c r="B55" s="26" t="s">
        <v>111</v>
      </c>
      <c r="C55" s="10" t="s">
        <v>225</v>
      </c>
      <c r="D55" s="57">
        <f t="shared" si="2"/>
        <v>2525298</v>
      </c>
      <c r="E55" s="57">
        <v>2525298</v>
      </c>
      <c r="F55" s="57"/>
      <c r="G55" s="57">
        <v>0</v>
      </c>
    </row>
    <row r="56" spans="1:7" x14ac:dyDescent="0.2">
      <c r="A56" s="25">
        <v>45</v>
      </c>
      <c r="B56" s="14" t="s">
        <v>112</v>
      </c>
      <c r="C56" s="10" t="s">
        <v>0</v>
      </c>
      <c r="D56" s="57">
        <f t="shared" si="2"/>
        <v>0</v>
      </c>
      <c r="E56" s="57">
        <v>0</v>
      </c>
      <c r="F56" s="57"/>
      <c r="G56" s="57">
        <v>0</v>
      </c>
    </row>
    <row r="57" spans="1:7" ht="10.5" customHeight="1" x14ac:dyDescent="0.2">
      <c r="A57" s="25">
        <v>46</v>
      </c>
      <c r="B57" s="26" t="s">
        <v>113</v>
      </c>
      <c r="C57" s="10" t="s">
        <v>4</v>
      </c>
      <c r="D57" s="57">
        <f t="shared" si="2"/>
        <v>0</v>
      </c>
      <c r="E57" s="57">
        <v>0</v>
      </c>
      <c r="F57" s="57"/>
      <c r="G57" s="57">
        <v>0</v>
      </c>
    </row>
    <row r="58" spans="1:7" x14ac:dyDescent="0.2">
      <c r="A58" s="25">
        <v>47</v>
      </c>
      <c r="B58" s="14" t="s">
        <v>114</v>
      </c>
      <c r="C58" s="10" t="s">
        <v>1</v>
      </c>
      <c r="D58" s="57">
        <f t="shared" si="2"/>
        <v>0</v>
      </c>
      <c r="E58" s="57">
        <v>0</v>
      </c>
      <c r="F58" s="57"/>
      <c r="G58" s="57">
        <v>0</v>
      </c>
    </row>
    <row r="59" spans="1:7" x14ac:dyDescent="0.2">
      <c r="A59" s="25">
        <v>48</v>
      </c>
      <c r="B59" s="26" t="s">
        <v>115</v>
      </c>
      <c r="C59" s="10" t="s">
        <v>226</v>
      </c>
      <c r="D59" s="57">
        <f t="shared" si="2"/>
        <v>0</v>
      </c>
      <c r="E59" s="57">
        <v>0</v>
      </c>
      <c r="F59" s="57"/>
      <c r="G59" s="57">
        <v>0</v>
      </c>
    </row>
    <row r="60" spans="1:7" x14ac:dyDescent="0.2">
      <c r="A60" s="25">
        <v>49</v>
      </c>
      <c r="B60" s="26" t="s">
        <v>116</v>
      </c>
      <c r="C60" s="10" t="s">
        <v>26</v>
      </c>
      <c r="D60" s="57">
        <f t="shared" si="2"/>
        <v>0</v>
      </c>
      <c r="E60" s="57">
        <v>0</v>
      </c>
      <c r="F60" s="57"/>
      <c r="G60" s="57">
        <v>0</v>
      </c>
    </row>
    <row r="61" spans="1:7" x14ac:dyDescent="0.2">
      <c r="A61" s="25">
        <v>50</v>
      </c>
      <c r="B61" s="26" t="s">
        <v>117</v>
      </c>
      <c r="C61" s="10" t="s">
        <v>227</v>
      </c>
      <c r="D61" s="57">
        <f t="shared" si="2"/>
        <v>0</v>
      </c>
      <c r="E61" s="57">
        <v>0</v>
      </c>
      <c r="F61" s="57"/>
      <c r="G61" s="57">
        <v>0</v>
      </c>
    </row>
    <row r="62" spans="1:7" x14ac:dyDescent="0.2">
      <c r="A62" s="25">
        <v>51</v>
      </c>
      <c r="B62" s="26" t="s">
        <v>231</v>
      </c>
      <c r="C62" s="10" t="s">
        <v>230</v>
      </c>
      <c r="D62" s="57">
        <f t="shared" si="2"/>
        <v>0</v>
      </c>
      <c r="E62" s="57">
        <v>0</v>
      </c>
      <c r="F62" s="57"/>
      <c r="G62" s="57">
        <v>0</v>
      </c>
    </row>
    <row r="63" spans="1:7" x14ac:dyDescent="0.2">
      <c r="A63" s="25">
        <v>52</v>
      </c>
      <c r="B63" s="26" t="s">
        <v>241</v>
      </c>
      <c r="C63" s="10" t="s">
        <v>242</v>
      </c>
      <c r="D63" s="57">
        <f t="shared" si="2"/>
        <v>10679778</v>
      </c>
      <c r="E63" s="57">
        <v>0</v>
      </c>
      <c r="F63" s="57">
        <v>10679778</v>
      </c>
      <c r="G63" s="57">
        <v>0</v>
      </c>
    </row>
    <row r="64" spans="1:7" x14ac:dyDescent="0.2">
      <c r="A64" s="25">
        <v>53</v>
      </c>
      <c r="B64" s="26" t="s">
        <v>118</v>
      </c>
      <c r="C64" s="10" t="s">
        <v>54</v>
      </c>
      <c r="D64" s="57">
        <f t="shared" si="2"/>
        <v>8102798</v>
      </c>
      <c r="E64" s="57">
        <v>8102798</v>
      </c>
      <c r="F64" s="57"/>
      <c r="G64" s="57">
        <v>0</v>
      </c>
    </row>
    <row r="65" spans="1:7" x14ac:dyDescent="0.2">
      <c r="A65" s="25">
        <v>54</v>
      </c>
      <c r="B65" s="14" t="s">
        <v>119</v>
      </c>
      <c r="C65" s="10" t="s">
        <v>243</v>
      </c>
      <c r="D65" s="57">
        <f t="shared" si="2"/>
        <v>8295193</v>
      </c>
      <c r="E65" s="57">
        <v>8295193</v>
      </c>
      <c r="F65" s="57"/>
      <c r="G65" s="57">
        <v>0</v>
      </c>
    </row>
    <row r="66" spans="1:7" ht="24" x14ac:dyDescent="0.2">
      <c r="A66" s="25">
        <v>55</v>
      </c>
      <c r="B66" s="12" t="s">
        <v>120</v>
      </c>
      <c r="C66" s="10" t="s">
        <v>121</v>
      </c>
      <c r="D66" s="57">
        <f t="shared" si="2"/>
        <v>0</v>
      </c>
      <c r="E66" s="57">
        <v>0</v>
      </c>
      <c r="F66" s="57"/>
      <c r="G66" s="57">
        <v>0</v>
      </c>
    </row>
    <row r="67" spans="1:7" ht="23.25" customHeight="1" x14ac:dyDescent="0.2">
      <c r="A67" s="25">
        <v>56</v>
      </c>
      <c r="B67" s="14" t="s">
        <v>122</v>
      </c>
      <c r="C67" s="10" t="s">
        <v>244</v>
      </c>
      <c r="D67" s="57">
        <f t="shared" si="2"/>
        <v>8230638</v>
      </c>
      <c r="E67" s="57">
        <v>8230638</v>
      </c>
      <c r="F67" s="57"/>
      <c r="G67" s="57">
        <v>0</v>
      </c>
    </row>
    <row r="68" spans="1:7" ht="21.75" customHeight="1" x14ac:dyDescent="0.2">
      <c r="A68" s="25">
        <v>57</v>
      </c>
      <c r="B68" s="26" t="s">
        <v>123</v>
      </c>
      <c r="C68" s="10" t="s">
        <v>401</v>
      </c>
      <c r="D68" s="57">
        <f t="shared" si="2"/>
        <v>10914813</v>
      </c>
      <c r="E68" s="57">
        <v>10914813</v>
      </c>
      <c r="F68" s="57"/>
      <c r="G68" s="57">
        <v>0</v>
      </c>
    </row>
    <row r="69" spans="1:7" ht="24" x14ac:dyDescent="0.2">
      <c r="A69" s="25">
        <v>58</v>
      </c>
      <c r="B69" s="12" t="s">
        <v>124</v>
      </c>
      <c r="C69" s="10" t="s">
        <v>245</v>
      </c>
      <c r="D69" s="57">
        <f t="shared" si="2"/>
        <v>0</v>
      </c>
      <c r="E69" s="57">
        <v>0</v>
      </c>
      <c r="F69" s="57"/>
      <c r="G69" s="57">
        <v>0</v>
      </c>
    </row>
    <row r="70" spans="1:7" ht="24" x14ac:dyDescent="0.2">
      <c r="A70" s="25">
        <v>59</v>
      </c>
      <c r="B70" s="12" t="s">
        <v>125</v>
      </c>
      <c r="C70" s="10" t="s">
        <v>246</v>
      </c>
      <c r="D70" s="57">
        <f t="shared" si="2"/>
        <v>0</v>
      </c>
      <c r="E70" s="57">
        <v>0</v>
      </c>
      <c r="F70" s="57"/>
      <c r="G70" s="57">
        <v>0</v>
      </c>
    </row>
    <row r="71" spans="1:7" x14ac:dyDescent="0.2">
      <c r="A71" s="25">
        <v>60</v>
      </c>
      <c r="B71" s="14" t="s">
        <v>126</v>
      </c>
      <c r="C71" s="10" t="s">
        <v>247</v>
      </c>
      <c r="D71" s="57">
        <f t="shared" si="2"/>
        <v>3496324</v>
      </c>
      <c r="E71" s="57">
        <v>3496324</v>
      </c>
      <c r="F71" s="57"/>
      <c r="G71" s="57">
        <v>0</v>
      </c>
    </row>
    <row r="72" spans="1:7" x14ac:dyDescent="0.2">
      <c r="A72" s="25">
        <v>61</v>
      </c>
      <c r="B72" s="14" t="s">
        <v>127</v>
      </c>
      <c r="C72" s="10" t="s">
        <v>53</v>
      </c>
      <c r="D72" s="57">
        <f t="shared" ref="D72:D135" si="3">E72+F72+G72</f>
        <v>9723799</v>
      </c>
      <c r="E72" s="57">
        <v>3301520</v>
      </c>
      <c r="F72" s="57">
        <v>6422279</v>
      </c>
      <c r="G72" s="57">
        <v>0</v>
      </c>
    </row>
    <row r="73" spans="1:7" x14ac:dyDescent="0.2">
      <c r="A73" s="25">
        <v>62</v>
      </c>
      <c r="B73" s="14" t="s">
        <v>128</v>
      </c>
      <c r="C73" s="10" t="s">
        <v>248</v>
      </c>
      <c r="D73" s="57">
        <f t="shared" si="3"/>
        <v>5929883</v>
      </c>
      <c r="E73" s="57">
        <v>5929883</v>
      </c>
      <c r="F73" s="57"/>
      <c r="G73" s="57">
        <v>0</v>
      </c>
    </row>
    <row r="74" spans="1:7" ht="24" x14ac:dyDescent="0.2">
      <c r="A74" s="25">
        <v>63</v>
      </c>
      <c r="B74" s="14" t="s">
        <v>129</v>
      </c>
      <c r="C74" s="10" t="s">
        <v>249</v>
      </c>
      <c r="D74" s="57">
        <f t="shared" si="3"/>
        <v>0</v>
      </c>
      <c r="E74" s="57">
        <v>0</v>
      </c>
      <c r="F74" s="57"/>
      <c r="G74" s="57">
        <v>0</v>
      </c>
    </row>
    <row r="75" spans="1:7" ht="24" x14ac:dyDescent="0.2">
      <c r="A75" s="25">
        <v>64</v>
      </c>
      <c r="B75" s="12" t="s">
        <v>130</v>
      </c>
      <c r="C75" s="10" t="s">
        <v>250</v>
      </c>
      <c r="D75" s="57">
        <f t="shared" si="3"/>
        <v>0</v>
      </c>
      <c r="E75" s="57">
        <v>0</v>
      </c>
      <c r="F75" s="57"/>
      <c r="G75" s="57">
        <v>0</v>
      </c>
    </row>
    <row r="76" spans="1:7" ht="24" x14ac:dyDescent="0.2">
      <c r="A76" s="25">
        <v>65</v>
      </c>
      <c r="B76" s="14" t="s">
        <v>131</v>
      </c>
      <c r="C76" s="10" t="s">
        <v>251</v>
      </c>
      <c r="D76" s="57">
        <f t="shared" si="3"/>
        <v>0</v>
      </c>
      <c r="E76" s="57">
        <v>0</v>
      </c>
      <c r="F76" s="57"/>
      <c r="G76" s="57">
        <v>0</v>
      </c>
    </row>
    <row r="77" spans="1:7" ht="24" x14ac:dyDescent="0.2">
      <c r="A77" s="25">
        <v>66</v>
      </c>
      <c r="B77" s="14" t="s">
        <v>132</v>
      </c>
      <c r="C77" s="10" t="s">
        <v>252</v>
      </c>
      <c r="D77" s="57">
        <f t="shared" si="3"/>
        <v>0</v>
      </c>
      <c r="E77" s="57">
        <v>0</v>
      </c>
      <c r="F77" s="57"/>
      <c r="G77" s="57">
        <v>0</v>
      </c>
    </row>
    <row r="78" spans="1:7" ht="24" x14ac:dyDescent="0.2">
      <c r="A78" s="25">
        <v>67</v>
      </c>
      <c r="B78" s="12" t="s">
        <v>133</v>
      </c>
      <c r="C78" s="10" t="s">
        <v>253</v>
      </c>
      <c r="D78" s="57">
        <f t="shared" si="3"/>
        <v>0</v>
      </c>
      <c r="E78" s="57">
        <v>0</v>
      </c>
      <c r="F78" s="57"/>
      <c r="G78" s="57">
        <v>0</v>
      </c>
    </row>
    <row r="79" spans="1:7" ht="24" x14ac:dyDescent="0.2">
      <c r="A79" s="25">
        <v>68</v>
      </c>
      <c r="B79" s="12" t="s">
        <v>134</v>
      </c>
      <c r="C79" s="10" t="s">
        <v>254</v>
      </c>
      <c r="D79" s="57">
        <f t="shared" si="3"/>
        <v>0</v>
      </c>
      <c r="E79" s="57">
        <v>0</v>
      </c>
      <c r="F79" s="57"/>
      <c r="G79" s="57">
        <v>0</v>
      </c>
    </row>
    <row r="80" spans="1:7" ht="24" x14ac:dyDescent="0.2">
      <c r="A80" s="25">
        <v>69</v>
      </c>
      <c r="B80" s="12" t="s">
        <v>135</v>
      </c>
      <c r="C80" s="10" t="s">
        <v>255</v>
      </c>
      <c r="D80" s="57">
        <f t="shared" si="3"/>
        <v>0</v>
      </c>
      <c r="E80" s="57">
        <v>0</v>
      </c>
      <c r="F80" s="57"/>
      <c r="G80" s="57">
        <v>0</v>
      </c>
    </row>
    <row r="81" spans="1:7" x14ac:dyDescent="0.2">
      <c r="A81" s="25">
        <v>70</v>
      </c>
      <c r="B81" s="26" t="s">
        <v>136</v>
      </c>
      <c r="C81" s="10" t="s">
        <v>137</v>
      </c>
      <c r="D81" s="57">
        <f t="shared" si="3"/>
        <v>8763410</v>
      </c>
      <c r="E81" s="57">
        <v>0</v>
      </c>
      <c r="F81" s="57"/>
      <c r="G81" s="57">
        <v>8763410</v>
      </c>
    </row>
    <row r="82" spans="1:7" x14ac:dyDescent="0.2">
      <c r="A82" s="25">
        <v>71</v>
      </c>
      <c r="B82" s="12" t="s">
        <v>138</v>
      </c>
      <c r="C82" s="10" t="s">
        <v>256</v>
      </c>
      <c r="D82" s="57">
        <f t="shared" si="3"/>
        <v>57052665</v>
      </c>
      <c r="E82" s="57">
        <v>2385403</v>
      </c>
      <c r="F82" s="57">
        <v>11164333</v>
      </c>
      <c r="G82" s="57">
        <v>43502929</v>
      </c>
    </row>
    <row r="83" spans="1:7" x14ac:dyDescent="0.2">
      <c r="A83" s="25">
        <v>72</v>
      </c>
      <c r="B83" s="26" t="s">
        <v>139</v>
      </c>
      <c r="C83" s="10" t="s">
        <v>36</v>
      </c>
      <c r="D83" s="57">
        <f t="shared" si="3"/>
        <v>62118988</v>
      </c>
      <c r="E83" s="57">
        <v>6116065</v>
      </c>
      <c r="F83" s="57">
        <v>7445224</v>
      </c>
      <c r="G83" s="57">
        <v>48557699</v>
      </c>
    </row>
    <row r="84" spans="1:7" x14ac:dyDescent="0.2">
      <c r="A84" s="25">
        <v>73</v>
      </c>
      <c r="B84" s="12" t="s">
        <v>140</v>
      </c>
      <c r="C84" s="10" t="s">
        <v>38</v>
      </c>
      <c r="D84" s="57">
        <f t="shared" si="3"/>
        <v>1576286</v>
      </c>
      <c r="E84" s="57">
        <v>1576286</v>
      </c>
      <c r="F84" s="57"/>
      <c r="G84" s="57">
        <v>0</v>
      </c>
    </row>
    <row r="85" spans="1:7" ht="13.5" customHeight="1" x14ac:dyDescent="0.2">
      <c r="A85" s="25">
        <v>74</v>
      </c>
      <c r="B85" s="12" t="s">
        <v>141</v>
      </c>
      <c r="C85" s="10" t="s">
        <v>37</v>
      </c>
      <c r="D85" s="57">
        <f t="shared" si="3"/>
        <v>52150172</v>
      </c>
      <c r="E85" s="57">
        <v>4732393</v>
      </c>
      <c r="F85" s="57">
        <v>12788530</v>
      </c>
      <c r="G85" s="57">
        <v>34629249</v>
      </c>
    </row>
    <row r="86" spans="1:7" ht="14.25" customHeight="1" x14ac:dyDescent="0.2">
      <c r="A86" s="25">
        <v>75</v>
      </c>
      <c r="B86" s="12" t="s">
        <v>142</v>
      </c>
      <c r="C86" s="10" t="s">
        <v>52</v>
      </c>
      <c r="D86" s="57">
        <f t="shared" si="3"/>
        <v>169591618</v>
      </c>
      <c r="E86" s="57">
        <v>5152588</v>
      </c>
      <c r="F86" s="57">
        <v>9205151</v>
      </c>
      <c r="G86" s="57">
        <v>155233879</v>
      </c>
    </row>
    <row r="87" spans="1:7" x14ac:dyDescent="0.2">
      <c r="A87" s="25">
        <v>76</v>
      </c>
      <c r="B87" s="12" t="s">
        <v>143</v>
      </c>
      <c r="C87" s="10" t="s">
        <v>237</v>
      </c>
      <c r="D87" s="57">
        <f t="shared" si="3"/>
        <v>116193989</v>
      </c>
      <c r="E87" s="57">
        <v>2372576</v>
      </c>
      <c r="F87" s="57"/>
      <c r="G87" s="57">
        <v>113821413</v>
      </c>
    </row>
    <row r="88" spans="1:7" x14ac:dyDescent="0.2">
      <c r="A88" s="25">
        <v>77</v>
      </c>
      <c r="B88" s="12" t="s">
        <v>144</v>
      </c>
      <c r="C88" s="10" t="s">
        <v>351</v>
      </c>
      <c r="D88" s="57">
        <f t="shared" si="3"/>
        <v>0</v>
      </c>
      <c r="E88" s="57">
        <v>0</v>
      </c>
      <c r="F88" s="57"/>
      <c r="G88" s="57">
        <v>0</v>
      </c>
    </row>
    <row r="89" spans="1:7" x14ac:dyDescent="0.2">
      <c r="A89" s="25">
        <v>78</v>
      </c>
      <c r="B89" s="14" t="s">
        <v>145</v>
      </c>
      <c r="C89" s="10" t="s">
        <v>268</v>
      </c>
      <c r="D89" s="57">
        <f t="shared" si="3"/>
        <v>0</v>
      </c>
      <c r="E89" s="57">
        <v>0</v>
      </c>
      <c r="F89" s="57"/>
      <c r="G89" s="57">
        <v>0</v>
      </c>
    </row>
    <row r="90" spans="1:7" ht="24" x14ac:dyDescent="0.2">
      <c r="A90" s="285">
        <v>79</v>
      </c>
      <c r="B90" s="294" t="s">
        <v>146</v>
      </c>
      <c r="C90" s="17" t="s">
        <v>257</v>
      </c>
      <c r="D90" s="57">
        <f t="shared" si="3"/>
        <v>0</v>
      </c>
      <c r="E90" s="57">
        <v>0</v>
      </c>
      <c r="F90" s="57"/>
      <c r="G90" s="57">
        <v>0</v>
      </c>
    </row>
    <row r="91" spans="1:7" ht="36" x14ac:dyDescent="0.2">
      <c r="A91" s="286"/>
      <c r="B91" s="289"/>
      <c r="C91" s="10" t="s">
        <v>349</v>
      </c>
      <c r="D91" s="57">
        <f t="shared" si="3"/>
        <v>0</v>
      </c>
      <c r="E91" s="57">
        <v>0</v>
      </c>
      <c r="F91" s="57"/>
      <c r="G91" s="57">
        <v>0</v>
      </c>
    </row>
    <row r="92" spans="1:7" ht="24" x14ac:dyDescent="0.2">
      <c r="A92" s="286"/>
      <c r="B92" s="289"/>
      <c r="C92" s="10" t="s">
        <v>258</v>
      </c>
      <c r="D92" s="57">
        <f t="shared" si="3"/>
        <v>0</v>
      </c>
      <c r="E92" s="57">
        <v>0</v>
      </c>
      <c r="F92" s="57"/>
      <c r="G92" s="57">
        <v>0</v>
      </c>
    </row>
    <row r="93" spans="1:7" ht="36" x14ac:dyDescent="0.2">
      <c r="A93" s="287"/>
      <c r="B93" s="290"/>
      <c r="C93" s="82" t="s">
        <v>350</v>
      </c>
      <c r="D93" s="57">
        <f t="shared" si="3"/>
        <v>0</v>
      </c>
      <c r="E93" s="57">
        <v>0</v>
      </c>
      <c r="F93" s="57"/>
      <c r="G93" s="57">
        <v>0</v>
      </c>
    </row>
    <row r="94" spans="1:7" ht="24" x14ac:dyDescent="0.2">
      <c r="A94" s="25">
        <v>80</v>
      </c>
      <c r="B94" s="14" t="s">
        <v>147</v>
      </c>
      <c r="C94" s="10" t="s">
        <v>51</v>
      </c>
      <c r="D94" s="57">
        <f t="shared" si="3"/>
        <v>0</v>
      </c>
      <c r="E94" s="57">
        <v>0</v>
      </c>
      <c r="F94" s="57"/>
      <c r="G94" s="57">
        <v>0</v>
      </c>
    </row>
    <row r="95" spans="1:7" x14ac:dyDescent="0.2">
      <c r="A95" s="25">
        <v>81</v>
      </c>
      <c r="B95" s="14" t="s">
        <v>148</v>
      </c>
      <c r="C95" s="10" t="s">
        <v>149</v>
      </c>
      <c r="D95" s="57">
        <f t="shared" si="3"/>
        <v>0</v>
      </c>
      <c r="E95" s="57">
        <v>0</v>
      </c>
      <c r="F95" s="57"/>
      <c r="G95" s="57">
        <v>0</v>
      </c>
    </row>
    <row r="96" spans="1:7" x14ac:dyDescent="0.2">
      <c r="A96" s="25">
        <v>82</v>
      </c>
      <c r="B96" s="26" t="s">
        <v>150</v>
      </c>
      <c r="C96" s="10" t="s">
        <v>151</v>
      </c>
      <c r="D96" s="57">
        <f t="shared" si="3"/>
        <v>56499020</v>
      </c>
      <c r="E96" s="57">
        <v>12053701</v>
      </c>
      <c r="F96" s="57">
        <v>11019092</v>
      </c>
      <c r="G96" s="57">
        <v>33426227</v>
      </c>
    </row>
    <row r="97" spans="1:7" x14ac:dyDescent="0.2">
      <c r="A97" s="25">
        <v>83</v>
      </c>
      <c r="B97" s="14" t="s">
        <v>152</v>
      </c>
      <c r="C97" s="10" t="s">
        <v>28</v>
      </c>
      <c r="D97" s="57">
        <f t="shared" si="3"/>
        <v>817700</v>
      </c>
      <c r="E97" s="57">
        <v>817700</v>
      </c>
      <c r="F97" s="57"/>
      <c r="G97" s="57">
        <v>0</v>
      </c>
    </row>
    <row r="98" spans="1:7" x14ac:dyDescent="0.2">
      <c r="A98" s="25">
        <v>84</v>
      </c>
      <c r="B98" s="26" t="s">
        <v>153</v>
      </c>
      <c r="C98" s="10" t="s">
        <v>12</v>
      </c>
      <c r="D98" s="57">
        <f t="shared" si="3"/>
        <v>1184694</v>
      </c>
      <c r="E98" s="57">
        <v>1184694</v>
      </c>
      <c r="F98" s="57"/>
      <c r="G98" s="57">
        <v>0</v>
      </c>
    </row>
    <row r="99" spans="1:7" x14ac:dyDescent="0.2">
      <c r="A99" s="25">
        <v>85</v>
      </c>
      <c r="B99" s="26" t="s">
        <v>154</v>
      </c>
      <c r="C99" s="10" t="s">
        <v>27</v>
      </c>
      <c r="D99" s="57">
        <f t="shared" si="3"/>
        <v>0</v>
      </c>
      <c r="E99" s="57">
        <v>0</v>
      </c>
      <c r="F99" s="57"/>
      <c r="G99" s="57">
        <v>0</v>
      </c>
    </row>
    <row r="100" spans="1:7" x14ac:dyDescent="0.2">
      <c r="A100" s="25">
        <v>86</v>
      </c>
      <c r="B100" s="14" t="s">
        <v>155</v>
      </c>
      <c r="C100" s="10" t="s">
        <v>45</v>
      </c>
      <c r="D100" s="57">
        <f t="shared" si="3"/>
        <v>0</v>
      </c>
      <c r="E100" s="57">
        <v>0</v>
      </c>
      <c r="F100" s="57"/>
      <c r="G100" s="57">
        <v>0</v>
      </c>
    </row>
    <row r="101" spans="1:7" x14ac:dyDescent="0.2">
      <c r="A101" s="25">
        <v>87</v>
      </c>
      <c r="B101" s="14" t="s">
        <v>156</v>
      </c>
      <c r="C101" s="10" t="s">
        <v>33</v>
      </c>
      <c r="D101" s="57">
        <f t="shared" si="3"/>
        <v>954647</v>
      </c>
      <c r="E101" s="57">
        <v>954647</v>
      </c>
      <c r="F101" s="57"/>
      <c r="G101" s="57">
        <v>0</v>
      </c>
    </row>
    <row r="102" spans="1:7" x14ac:dyDescent="0.2">
      <c r="A102" s="25">
        <v>88</v>
      </c>
      <c r="B102" s="12" t="s">
        <v>157</v>
      </c>
      <c r="C102" s="10" t="s">
        <v>29</v>
      </c>
      <c r="D102" s="57">
        <f t="shared" si="3"/>
        <v>0</v>
      </c>
      <c r="E102" s="57">
        <v>0</v>
      </c>
      <c r="F102" s="57"/>
      <c r="G102" s="57">
        <v>0</v>
      </c>
    </row>
    <row r="103" spans="1:7" x14ac:dyDescent="0.2">
      <c r="A103" s="25">
        <v>89</v>
      </c>
      <c r="B103" s="12" t="s">
        <v>158</v>
      </c>
      <c r="C103" s="10" t="s">
        <v>30</v>
      </c>
      <c r="D103" s="57">
        <f t="shared" si="3"/>
        <v>0</v>
      </c>
      <c r="E103" s="57">
        <v>0</v>
      </c>
      <c r="F103" s="57"/>
      <c r="G103" s="57">
        <v>0</v>
      </c>
    </row>
    <row r="104" spans="1:7" x14ac:dyDescent="0.2">
      <c r="A104" s="25">
        <v>90</v>
      </c>
      <c r="B104" s="26" t="s">
        <v>159</v>
      </c>
      <c r="C104" s="10" t="s">
        <v>14</v>
      </c>
      <c r="D104" s="57">
        <f t="shared" si="3"/>
        <v>0</v>
      </c>
      <c r="E104" s="57">
        <v>0</v>
      </c>
      <c r="F104" s="57"/>
      <c r="G104" s="57">
        <v>0</v>
      </c>
    </row>
    <row r="105" spans="1:7" x14ac:dyDescent="0.2">
      <c r="A105" s="25">
        <v>91</v>
      </c>
      <c r="B105" s="12" t="s">
        <v>160</v>
      </c>
      <c r="C105" s="10" t="s">
        <v>31</v>
      </c>
      <c r="D105" s="57">
        <f t="shared" si="3"/>
        <v>0</v>
      </c>
      <c r="E105" s="57">
        <v>0</v>
      </c>
      <c r="F105" s="57"/>
      <c r="G105" s="57">
        <v>0</v>
      </c>
    </row>
    <row r="106" spans="1:7" ht="12" customHeight="1" x14ac:dyDescent="0.2">
      <c r="A106" s="25">
        <v>92</v>
      </c>
      <c r="B106" s="12" t="s">
        <v>161</v>
      </c>
      <c r="C106" s="10" t="s">
        <v>15</v>
      </c>
      <c r="D106" s="57">
        <f t="shared" si="3"/>
        <v>0</v>
      </c>
      <c r="E106" s="57">
        <v>0</v>
      </c>
      <c r="F106" s="57"/>
      <c r="G106" s="57">
        <v>0</v>
      </c>
    </row>
    <row r="107" spans="1:7" x14ac:dyDescent="0.2">
      <c r="A107" s="25">
        <v>93</v>
      </c>
      <c r="B107" s="14" t="s">
        <v>162</v>
      </c>
      <c r="C107" s="10" t="s">
        <v>13</v>
      </c>
      <c r="D107" s="57">
        <f t="shared" si="3"/>
        <v>20385328</v>
      </c>
      <c r="E107" s="57">
        <v>5641644</v>
      </c>
      <c r="F107" s="57">
        <v>1170146</v>
      </c>
      <c r="G107" s="57">
        <v>13573538</v>
      </c>
    </row>
    <row r="108" spans="1:7" x14ac:dyDescent="0.2">
      <c r="A108" s="25">
        <v>94</v>
      </c>
      <c r="B108" s="26" t="s">
        <v>163</v>
      </c>
      <c r="C108" s="10" t="s">
        <v>32</v>
      </c>
      <c r="D108" s="57">
        <f t="shared" si="3"/>
        <v>0</v>
      </c>
      <c r="E108" s="57">
        <v>0</v>
      </c>
      <c r="F108" s="57"/>
      <c r="G108" s="57">
        <v>0</v>
      </c>
    </row>
    <row r="109" spans="1:7" x14ac:dyDescent="0.2">
      <c r="A109" s="25">
        <v>95</v>
      </c>
      <c r="B109" s="26" t="s">
        <v>164</v>
      </c>
      <c r="C109" s="10" t="s">
        <v>55</v>
      </c>
      <c r="D109" s="57">
        <f t="shared" si="3"/>
        <v>0</v>
      </c>
      <c r="E109" s="57">
        <v>0</v>
      </c>
      <c r="F109" s="57"/>
      <c r="G109" s="57">
        <v>0</v>
      </c>
    </row>
    <row r="110" spans="1:7" x14ac:dyDescent="0.2">
      <c r="A110" s="25">
        <v>96</v>
      </c>
      <c r="B110" s="12" t="s">
        <v>165</v>
      </c>
      <c r="C110" s="10" t="s">
        <v>34</v>
      </c>
      <c r="D110" s="57">
        <f t="shared" si="3"/>
        <v>0</v>
      </c>
      <c r="E110" s="57">
        <v>0</v>
      </c>
      <c r="F110" s="57"/>
      <c r="G110" s="57">
        <v>0</v>
      </c>
    </row>
    <row r="111" spans="1:7" x14ac:dyDescent="0.2">
      <c r="A111" s="25">
        <v>97</v>
      </c>
      <c r="B111" s="14" t="s">
        <v>166</v>
      </c>
      <c r="C111" s="10" t="s">
        <v>228</v>
      </c>
      <c r="D111" s="57">
        <f t="shared" si="3"/>
        <v>3594686</v>
      </c>
      <c r="E111" s="57">
        <v>3594686</v>
      </c>
      <c r="F111" s="57"/>
      <c r="G111" s="57">
        <v>0</v>
      </c>
    </row>
    <row r="112" spans="1:7" ht="13.5" customHeight="1" x14ac:dyDescent="0.2">
      <c r="A112" s="25">
        <v>98</v>
      </c>
      <c r="B112" s="12" t="s">
        <v>167</v>
      </c>
      <c r="C112" s="10" t="s">
        <v>168</v>
      </c>
      <c r="D112" s="57">
        <f t="shared" si="3"/>
        <v>0</v>
      </c>
      <c r="E112" s="57">
        <v>0</v>
      </c>
      <c r="F112" s="57"/>
      <c r="G112" s="57">
        <v>0</v>
      </c>
    </row>
    <row r="113" spans="1:7" x14ac:dyDescent="0.2">
      <c r="A113" s="25">
        <v>99</v>
      </c>
      <c r="B113" s="12" t="s">
        <v>169</v>
      </c>
      <c r="C113" s="10" t="s">
        <v>170</v>
      </c>
      <c r="D113" s="57">
        <f t="shared" si="3"/>
        <v>0</v>
      </c>
      <c r="E113" s="57">
        <v>0</v>
      </c>
      <c r="F113" s="57"/>
      <c r="G113" s="57">
        <v>0</v>
      </c>
    </row>
    <row r="114" spans="1:7" x14ac:dyDescent="0.2">
      <c r="A114" s="25">
        <v>100</v>
      </c>
      <c r="B114" s="26" t="s">
        <v>171</v>
      </c>
      <c r="C114" s="10" t="s">
        <v>172</v>
      </c>
      <c r="D114" s="57">
        <f t="shared" si="3"/>
        <v>0</v>
      </c>
      <c r="E114" s="57">
        <v>0</v>
      </c>
      <c r="F114" s="57"/>
      <c r="G114" s="57">
        <v>0</v>
      </c>
    </row>
    <row r="115" spans="1:7" ht="12.75" customHeight="1" x14ac:dyDescent="0.2">
      <c r="A115" s="25">
        <v>101</v>
      </c>
      <c r="B115" s="26" t="s">
        <v>173</v>
      </c>
      <c r="C115" s="10" t="s">
        <v>174</v>
      </c>
      <c r="D115" s="57">
        <f t="shared" si="3"/>
        <v>0</v>
      </c>
      <c r="E115" s="57">
        <v>0</v>
      </c>
      <c r="F115" s="57"/>
      <c r="G115" s="57">
        <v>0</v>
      </c>
    </row>
    <row r="116" spans="1:7" ht="24" x14ac:dyDescent="0.2">
      <c r="A116" s="25">
        <v>102</v>
      </c>
      <c r="B116" s="26" t="s">
        <v>175</v>
      </c>
      <c r="C116" s="10" t="s">
        <v>176</v>
      </c>
      <c r="D116" s="57">
        <f t="shared" si="3"/>
        <v>0</v>
      </c>
      <c r="E116" s="57">
        <v>0</v>
      </c>
      <c r="F116" s="57"/>
      <c r="G116" s="57">
        <v>0</v>
      </c>
    </row>
    <row r="117" spans="1:7" x14ac:dyDescent="0.2">
      <c r="A117" s="25">
        <v>103</v>
      </c>
      <c r="B117" s="26" t="s">
        <v>177</v>
      </c>
      <c r="C117" s="10" t="s">
        <v>178</v>
      </c>
      <c r="D117" s="57">
        <f t="shared" si="3"/>
        <v>0</v>
      </c>
      <c r="E117" s="57">
        <v>0</v>
      </c>
      <c r="F117" s="57"/>
      <c r="G117" s="57">
        <v>0</v>
      </c>
    </row>
    <row r="118" spans="1:7" x14ac:dyDescent="0.2">
      <c r="A118" s="25">
        <v>104</v>
      </c>
      <c r="B118" s="26" t="s">
        <v>179</v>
      </c>
      <c r="C118" s="10" t="s">
        <v>180</v>
      </c>
      <c r="D118" s="57">
        <f t="shared" si="3"/>
        <v>0</v>
      </c>
      <c r="E118" s="57">
        <v>0</v>
      </c>
      <c r="F118" s="57"/>
      <c r="G118" s="57">
        <v>0</v>
      </c>
    </row>
    <row r="119" spans="1:7" x14ac:dyDescent="0.2">
      <c r="A119" s="25">
        <v>105</v>
      </c>
      <c r="B119" s="18" t="s">
        <v>181</v>
      </c>
      <c r="C119" s="16" t="s">
        <v>182</v>
      </c>
      <c r="D119" s="57">
        <f t="shared" si="3"/>
        <v>0</v>
      </c>
      <c r="E119" s="57">
        <v>0</v>
      </c>
      <c r="F119" s="57"/>
      <c r="G119" s="57">
        <v>0</v>
      </c>
    </row>
    <row r="120" spans="1:7" x14ac:dyDescent="0.2">
      <c r="A120" s="25">
        <v>106</v>
      </c>
      <c r="B120" s="14" t="s">
        <v>183</v>
      </c>
      <c r="C120" s="10" t="s">
        <v>184</v>
      </c>
      <c r="D120" s="57">
        <f t="shared" si="3"/>
        <v>0</v>
      </c>
      <c r="E120" s="57">
        <v>0</v>
      </c>
      <c r="F120" s="57"/>
      <c r="G120" s="57">
        <v>0</v>
      </c>
    </row>
    <row r="121" spans="1:7" ht="11.25" customHeight="1" x14ac:dyDescent="0.2">
      <c r="A121" s="25">
        <v>107</v>
      </c>
      <c r="B121" s="26" t="s">
        <v>185</v>
      </c>
      <c r="C121" s="10" t="s">
        <v>186</v>
      </c>
      <c r="D121" s="57">
        <f t="shared" si="3"/>
        <v>0</v>
      </c>
      <c r="E121" s="57">
        <v>0</v>
      </c>
      <c r="F121" s="57"/>
      <c r="G121" s="57">
        <v>0</v>
      </c>
    </row>
    <row r="122" spans="1:7" x14ac:dyDescent="0.2">
      <c r="A122" s="25">
        <v>108</v>
      </c>
      <c r="B122" s="12" t="s">
        <v>187</v>
      </c>
      <c r="C122" s="19" t="s">
        <v>188</v>
      </c>
      <c r="D122" s="57">
        <f t="shared" si="3"/>
        <v>0</v>
      </c>
      <c r="E122" s="57">
        <v>0</v>
      </c>
      <c r="F122" s="57"/>
      <c r="G122" s="57">
        <v>0</v>
      </c>
    </row>
    <row r="123" spans="1:7" x14ac:dyDescent="0.2">
      <c r="A123" s="25">
        <v>109</v>
      </c>
      <c r="B123" s="26" t="s">
        <v>189</v>
      </c>
      <c r="C123" s="10" t="s">
        <v>271</v>
      </c>
      <c r="D123" s="57">
        <f t="shared" si="3"/>
        <v>0</v>
      </c>
      <c r="E123" s="57">
        <v>0</v>
      </c>
      <c r="F123" s="57"/>
      <c r="G123" s="57">
        <v>0</v>
      </c>
    </row>
    <row r="124" spans="1:7" ht="14.25" customHeight="1" x14ac:dyDescent="0.2">
      <c r="A124" s="25">
        <v>110</v>
      </c>
      <c r="B124" s="14" t="s">
        <v>190</v>
      </c>
      <c r="C124" s="10" t="s">
        <v>259</v>
      </c>
      <c r="D124" s="57">
        <f t="shared" si="3"/>
        <v>0</v>
      </c>
      <c r="E124" s="57">
        <v>0</v>
      </c>
      <c r="F124" s="57"/>
      <c r="G124" s="57">
        <v>0</v>
      </c>
    </row>
    <row r="125" spans="1:7" x14ac:dyDescent="0.2">
      <c r="A125" s="25">
        <v>111</v>
      </c>
      <c r="B125" s="12" t="s">
        <v>405</v>
      </c>
      <c r="C125" s="10" t="s">
        <v>381</v>
      </c>
      <c r="D125" s="57">
        <f t="shared" si="3"/>
        <v>0</v>
      </c>
      <c r="E125" s="57">
        <v>0</v>
      </c>
      <c r="F125" s="57"/>
      <c r="G125" s="57">
        <v>0</v>
      </c>
    </row>
    <row r="126" spans="1:7" x14ac:dyDescent="0.2">
      <c r="A126" s="25">
        <v>112</v>
      </c>
      <c r="B126" s="14" t="s">
        <v>191</v>
      </c>
      <c r="C126" s="10" t="s">
        <v>192</v>
      </c>
      <c r="D126" s="57">
        <f t="shared" si="3"/>
        <v>0</v>
      </c>
      <c r="E126" s="57">
        <v>0</v>
      </c>
      <c r="F126" s="57"/>
      <c r="G126" s="57">
        <v>0</v>
      </c>
    </row>
    <row r="127" spans="1:7" ht="13.5" customHeight="1" x14ac:dyDescent="0.2">
      <c r="A127" s="25">
        <v>113</v>
      </c>
      <c r="B127" s="14" t="s">
        <v>193</v>
      </c>
      <c r="C127" s="10" t="s">
        <v>390</v>
      </c>
      <c r="D127" s="57">
        <f t="shared" si="3"/>
        <v>0</v>
      </c>
      <c r="E127" s="57">
        <v>0</v>
      </c>
      <c r="F127" s="57"/>
      <c r="G127" s="57">
        <v>0</v>
      </c>
    </row>
    <row r="128" spans="1:7" x14ac:dyDescent="0.2">
      <c r="A128" s="25">
        <v>114</v>
      </c>
      <c r="B128" s="26" t="s">
        <v>194</v>
      </c>
      <c r="C128" s="10" t="s">
        <v>195</v>
      </c>
      <c r="D128" s="57">
        <f t="shared" si="3"/>
        <v>0</v>
      </c>
      <c r="E128" s="57">
        <v>0</v>
      </c>
      <c r="F128" s="57"/>
      <c r="G128" s="57">
        <v>0</v>
      </c>
    </row>
    <row r="129" spans="1:7" ht="24" x14ac:dyDescent="0.2">
      <c r="A129" s="25">
        <v>115</v>
      </c>
      <c r="B129" s="26" t="s">
        <v>196</v>
      </c>
      <c r="C129" s="52" t="s">
        <v>348</v>
      </c>
      <c r="D129" s="57">
        <f t="shared" si="3"/>
        <v>0</v>
      </c>
      <c r="E129" s="57">
        <v>0</v>
      </c>
      <c r="F129" s="57"/>
      <c r="G129" s="57">
        <v>0</v>
      </c>
    </row>
    <row r="130" spans="1:7" x14ac:dyDescent="0.2">
      <c r="A130" s="25">
        <v>116</v>
      </c>
      <c r="B130" s="26" t="s">
        <v>197</v>
      </c>
      <c r="C130" s="10" t="s">
        <v>234</v>
      </c>
      <c r="D130" s="57">
        <f t="shared" si="3"/>
        <v>96401414</v>
      </c>
      <c r="E130" s="57">
        <v>0</v>
      </c>
      <c r="F130" s="57"/>
      <c r="G130" s="57">
        <v>96401414</v>
      </c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57">
        <f t="shared" si="3"/>
        <v>15899826</v>
      </c>
      <c r="E131" s="57">
        <v>11164500</v>
      </c>
      <c r="F131" s="57"/>
      <c r="G131" s="57">
        <v>4735326</v>
      </c>
    </row>
    <row r="132" spans="1:7" x14ac:dyDescent="0.2">
      <c r="A132" s="25">
        <v>118</v>
      </c>
      <c r="B132" s="26" t="s">
        <v>200</v>
      </c>
      <c r="C132" s="10" t="s">
        <v>42</v>
      </c>
      <c r="D132" s="57">
        <f t="shared" si="3"/>
        <v>34663230</v>
      </c>
      <c r="E132" s="57">
        <v>4044000</v>
      </c>
      <c r="G132" s="57">
        <v>30619230</v>
      </c>
    </row>
    <row r="133" spans="1:7" x14ac:dyDescent="0.2">
      <c r="A133" s="25">
        <v>119</v>
      </c>
      <c r="B133" s="12" t="s">
        <v>201</v>
      </c>
      <c r="C133" s="10" t="s">
        <v>48</v>
      </c>
      <c r="D133" s="57">
        <f t="shared" si="3"/>
        <v>74944674</v>
      </c>
      <c r="E133" s="57">
        <v>12323065</v>
      </c>
      <c r="F133" s="57">
        <v>15249911</v>
      </c>
      <c r="G133" s="57">
        <v>47371698</v>
      </c>
    </row>
    <row r="134" spans="1:7" x14ac:dyDescent="0.2">
      <c r="A134" s="25">
        <v>120</v>
      </c>
      <c r="B134" s="12" t="s">
        <v>202</v>
      </c>
      <c r="C134" s="10" t="s">
        <v>236</v>
      </c>
      <c r="D134" s="57">
        <f t="shared" si="3"/>
        <v>0</v>
      </c>
      <c r="E134" s="57">
        <v>0</v>
      </c>
      <c r="F134" s="57"/>
      <c r="G134" s="57">
        <v>0</v>
      </c>
    </row>
    <row r="135" spans="1:7" x14ac:dyDescent="0.2">
      <c r="A135" s="25">
        <v>121</v>
      </c>
      <c r="B135" s="12" t="s">
        <v>203</v>
      </c>
      <c r="C135" s="10" t="s">
        <v>50</v>
      </c>
      <c r="D135" s="57">
        <f t="shared" si="3"/>
        <v>0</v>
      </c>
      <c r="E135" s="57">
        <v>0</v>
      </c>
      <c r="F135" s="57"/>
      <c r="G135" s="57">
        <v>0</v>
      </c>
    </row>
    <row r="136" spans="1:7" x14ac:dyDescent="0.2">
      <c r="A136" s="25">
        <v>122</v>
      </c>
      <c r="B136" s="26" t="s">
        <v>204</v>
      </c>
      <c r="C136" s="10" t="s">
        <v>49</v>
      </c>
      <c r="D136" s="57">
        <f t="shared" ref="D136:D150" si="4">E136+F136+G136</f>
        <v>0</v>
      </c>
      <c r="E136" s="57">
        <v>0</v>
      </c>
      <c r="F136" s="57"/>
      <c r="G136" s="57">
        <v>0</v>
      </c>
    </row>
    <row r="137" spans="1:7" x14ac:dyDescent="0.2">
      <c r="A137" s="25">
        <v>123</v>
      </c>
      <c r="B137" s="26" t="s">
        <v>205</v>
      </c>
      <c r="C137" s="10" t="s">
        <v>206</v>
      </c>
      <c r="D137" s="57">
        <f t="shared" si="4"/>
        <v>162405805</v>
      </c>
      <c r="E137" s="57">
        <v>90316530</v>
      </c>
      <c r="F137" s="57">
        <v>72089275</v>
      </c>
      <c r="G137" s="57">
        <v>0</v>
      </c>
    </row>
    <row r="138" spans="1:7" x14ac:dyDescent="0.2">
      <c r="A138" s="25">
        <v>124</v>
      </c>
      <c r="B138" s="26" t="s">
        <v>207</v>
      </c>
      <c r="C138" s="10" t="s">
        <v>43</v>
      </c>
      <c r="D138" s="57">
        <f t="shared" si="4"/>
        <v>220766222</v>
      </c>
      <c r="E138" s="57">
        <v>23327521</v>
      </c>
      <c r="F138" s="57">
        <v>44441868</v>
      </c>
      <c r="G138" s="57">
        <v>152996833</v>
      </c>
    </row>
    <row r="139" spans="1:7" x14ac:dyDescent="0.2">
      <c r="A139" s="25">
        <v>125</v>
      </c>
      <c r="B139" s="12" t="s">
        <v>208</v>
      </c>
      <c r="C139" s="10" t="s">
        <v>235</v>
      </c>
      <c r="D139" s="57">
        <f t="shared" si="4"/>
        <v>92972711</v>
      </c>
      <c r="E139" s="57">
        <v>5353652</v>
      </c>
      <c r="F139" s="57"/>
      <c r="G139" s="57">
        <v>87619059</v>
      </c>
    </row>
    <row r="140" spans="1:7" x14ac:dyDescent="0.2">
      <c r="A140" s="25">
        <v>126</v>
      </c>
      <c r="B140" s="14" t="s">
        <v>209</v>
      </c>
      <c r="C140" s="10" t="s">
        <v>210</v>
      </c>
      <c r="D140" s="57">
        <f t="shared" si="4"/>
        <v>66132687</v>
      </c>
      <c r="E140" s="57">
        <v>1863237</v>
      </c>
      <c r="F140" s="57">
        <v>11038020</v>
      </c>
      <c r="G140" s="57">
        <v>53231430</v>
      </c>
    </row>
    <row r="141" spans="1:7" x14ac:dyDescent="0.2">
      <c r="A141" s="25">
        <v>127</v>
      </c>
      <c r="B141" s="26" t="s">
        <v>211</v>
      </c>
      <c r="C141" s="10" t="s">
        <v>212</v>
      </c>
      <c r="D141" s="57">
        <f t="shared" si="4"/>
        <v>0</v>
      </c>
      <c r="E141" s="57">
        <v>0</v>
      </c>
      <c r="F141" s="57"/>
      <c r="G141" s="57">
        <v>0</v>
      </c>
    </row>
    <row r="142" spans="1:7" x14ac:dyDescent="0.2">
      <c r="A142" s="25">
        <v>128</v>
      </c>
      <c r="B142" s="12" t="s">
        <v>213</v>
      </c>
      <c r="C142" s="10" t="s">
        <v>214</v>
      </c>
      <c r="D142" s="57">
        <f t="shared" si="4"/>
        <v>0</v>
      </c>
      <c r="E142" s="57">
        <v>0</v>
      </c>
      <c r="F142" s="57"/>
      <c r="G142" s="57">
        <v>0</v>
      </c>
    </row>
    <row r="143" spans="1:7" ht="12.75" x14ac:dyDescent="0.2">
      <c r="A143" s="25">
        <v>129</v>
      </c>
      <c r="B143" s="20" t="s">
        <v>215</v>
      </c>
      <c r="C143" s="13" t="s">
        <v>216</v>
      </c>
      <c r="D143" s="57">
        <f t="shared" si="4"/>
        <v>0</v>
      </c>
      <c r="E143" s="57">
        <v>0</v>
      </c>
      <c r="F143" s="57"/>
      <c r="G143" s="57">
        <v>0</v>
      </c>
    </row>
    <row r="144" spans="1:7" ht="12.75" x14ac:dyDescent="0.2">
      <c r="A144" s="25">
        <v>130</v>
      </c>
      <c r="B144" s="36" t="s">
        <v>260</v>
      </c>
      <c r="C144" s="37" t="s">
        <v>261</v>
      </c>
      <c r="D144" s="57">
        <f t="shared" si="4"/>
        <v>0</v>
      </c>
      <c r="E144" s="57">
        <v>0</v>
      </c>
      <c r="F144" s="57"/>
      <c r="G144" s="57">
        <v>0</v>
      </c>
    </row>
    <row r="145" spans="1:10" ht="12.75" x14ac:dyDescent="0.2">
      <c r="A145" s="25">
        <v>131</v>
      </c>
      <c r="B145" s="38" t="s">
        <v>262</v>
      </c>
      <c r="C145" s="39" t="s">
        <v>263</v>
      </c>
      <c r="D145" s="57">
        <f t="shared" si="4"/>
        <v>0</v>
      </c>
      <c r="E145" s="57">
        <v>0</v>
      </c>
      <c r="F145" s="57"/>
      <c r="G145" s="57">
        <v>0</v>
      </c>
    </row>
    <row r="146" spans="1:10" ht="12.75" x14ac:dyDescent="0.2">
      <c r="A146" s="25">
        <v>132</v>
      </c>
      <c r="B146" s="95" t="s">
        <v>264</v>
      </c>
      <c r="C146" s="96" t="s">
        <v>265</v>
      </c>
      <c r="D146" s="57">
        <f t="shared" si="4"/>
        <v>0</v>
      </c>
      <c r="E146" s="57">
        <v>0</v>
      </c>
      <c r="F146" s="57"/>
      <c r="G146" s="57">
        <v>0</v>
      </c>
    </row>
    <row r="147" spans="1:10" x14ac:dyDescent="0.2">
      <c r="A147" s="25">
        <v>133</v>
      </c>
      <c r="B147" s="25" t="s">
        <v>269</v>
      </c>
      <c r="C147" s="42" t="s">
        <v>270</v>
      </c>
      <c r="D147" s="57">
        <f t="shared" si="4"/>
        <v>31152939</v>
      </c>
      <c r="E147" s="57">
        <v>0</v>
      </c>
      <c r="F147" s="57"/>
      <c r="G147" s="57">
        <v>31152939</v>
      </c>
    </row>
    <row r="148" spans="1:10" s="74" customFormat="1" x14ac:dyDescent="0.2">
      <c r="A148" s="25">
        <v>134</v>
      </c>
      <c r="B148" s="88" t="s">
        <v>358</v>
      </c>
      <c r="C148" s="42" t="s">
        <v>357</v>
      </c>
      <c r="D148" s="57">
        <f t="shared" si="4"/>
        <v>0</v>
      </c>
      <c r="E148" s="57">
        <v>0</v>
      </c>
      <c r="F148" s="69"/>
      <c r="G148" s="69"/>
      <c r="H148" s="1"/>
      <c r="I148" s="1"/>
      <c r="J148" s="1"/>
    </row>
    <row r="149" spans="1:10" s="74" customFormat="1" x14ac:dyDescent="0.2">
      <c r="A149" s="25">
        <v>135</v>
      </c>
      <c r="B149" s="88" t="s">
        <v>385</v>
      </c>
      <c r="C149" s="42" t="s">
        <v>379</v>
      </c>
      <c r="D149" s="57">
        <f t="shared" si="4"/>
        <v>0</v>
      </c>
      <c r="E149" s="57">
        <v>0</v>
      </c>
      <c r="F149" s="69"/>
      <c r="G149" s="69"/>
      <c r="H149" s="1"/>
      <c r="I149" s="1"/>
      <c r="J149" s="1"/>
    </row>
    <row r="150" spans="1:10" x14ac:dyDescent="0.2">
      <c r="A150" s="25">
        <v>136</v>
      </c>
      <c r="B150" s="168">
        <v>20058</v>
      </c>
      <c r="C150" s="52" t="s">
        <v>399</v>
      </c>
      <c r="D150" s="57">
        <f t="shared" si="4"/>
        <v>0</v>
      </c>
      <c r="E150" s="57"/>
      <c r="F150" s="57"/>
      <c r="G150" s="57"/>
    </row>
  </sheetData>
  <mergeCells count="14">
    <mergeCell ref="A2:G2"/>
    <mergeCell ref="A4:A7"/>
    <mergeCell ref="B4:B7"/>
    <mergeCell ref="C4:C7"/>
    <mergeCell ref="A11:C11"/>
    <mergeCell ref="A90:A93"/>
    <mergeCell ref="B90:B93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0"/>
  <sheetViews>
    <sheetView zoomScale="90" zoomScaleNormal="90" workbookViewId="0">
      <pane xSplit="3" ySplit="8" topLeftCell="M127" activePane="bottomRight" state="frozen"/>
      <selection pane="topRight" activeCell="D1" sqref="D1"/>
      <selection pane="bottomLeft" activeCell="A9" sqref="A9"/>
      <selection pane="bottomRight" activeCell="S8" sqref="S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11" style="112" customWidth="1"/>
    <col min="20" max="16384" width="9.140625" style="8"/>
  </cols>
  <sheetData>
    <row r="2" spans="1:19" ht="15.75" x14ac:dyDescent="0.2">
      <c r="A2" s="284" t="s">
        <v>361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x14ac:dyDescent="0.2">
      <c r="C3" s="9"/>
      <c r="R3" s="8" t="s">
        <v>289</v>
      </c>
    </row>
    <row r="4" spans="1:19" s="2" customFormat="1" ht="15.75" customHeight="1" x14ac:dyDescent="0.2">
      <c r="A4" s="292" t="s">
        <v>46</v>
      </c>
      <c r="B4" s="292" t="s">
        <v>58</v>
      </c>
      <c r="C4" s="293" t="s">
        <v>47</v>
      </c>
      <c r="D4" s="283" t="s">
        <v>274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158"/>
    </row>
    <row r="5" spans="1:19" ht="15" customHeight="1" x14ac:dyDescent="0.2">
      <c r="A5" s="292"/>
      <c r="B5" s="292"/>
      <c r="C5" s="293"/>
      <c r="D5" s="283" t="s">
        <v>275</v>
      </c>
      <c r="E5" s="283" t="s">
        <v>276</v>
      </c>
      <c r="F5" s="283" t="s">
        <v>277</v>
      </c>
      <c r="G5" s="283"/>
      <c r="H5" s="283"/>
      <c r="I5" s="283"/>
      <c r="J5" s="283"/>
      <c r="K5" s="283"/>
      <c r="L5" s="283"/>
      <c r="M5" s="283"/>
      <c r="N5" s="283"/>
      <c r="O5" s="283" t="s">
        <v>282</v>
      </c>
      <c r="P5" s="283" t="s">
        <v>283</v>
      </c>
      <c r="Q5" s="283" t="s">
        <v>323</v>
      </c>
      <c r="R5" s="283" t="s">
        <v>406</v>
      </c>
      <c r="S5" s="158"/>
    </row>
    <row r="6" spans="1:19" ht="14.25" customHeight="1" x14ac:dyDescent="0.2">
      <c r="A6" s="292"/>
      <c r="B6" s="292"/>
      <c r="C6" s="293"/>
      <c r="D6" s="283"/>
      <c r="E6" s="283"/>
      <c r="F6" s="283" t="s">
        <v>272</v>
      </c>
      <c r="G6" s="283" t="s">
        <v>285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158"/>
    </row>
    <row r="7" spans="1:19" ht="47.25" customHeight="1" x14ac:dyDescent="0.2">
      <c r="A7" s="292"/>
      <c r="B7" s="292"/>
      <c r="C7" s="293"/>
      <c r="D7" s="283"/>
      <c r="E7" s="283"/>
      <c r="F7" s="283"/>
      <c r="G7" s="160" t="s">
        <v>278</v>
      </c>
      <c r="H7" s="160" t="s">
        <v>340</v>
      </c>
      <c r="I7" s="160" t="s">
        <v>279</v>
      </c>
      <c r="J7" s="160" t="s">
        <v>280</v>
      </c>
      <c r="K7" s="160" t="s">
        <v>281</v>
      </c>
      <c r="L7" s="160" t="s">
        <v>286</v>
      </c>
      <c r="M7" s="160" t="s">
        <v>287</v>
      </c>
      <c r="N7" s="160" t="s">
        <v>288</v>
      </c>
      <c r="O7" s="283"/>
      <c r="P7" s="283"/>
      <c r="Q7" s="283"/>
      <c r="R7" s="283"/>
      <c r="S7" s="158"/>
    </row>
    <row r="8" spans="1:19" s="2" customFormat="1" x14ac:dyDescent="0.2">
      <c r="A8" s="291" t="s">
        <v>233</v>
      </c>
      <c r="B8" s="291"/>
      <c r="C8" s="291"/>
      <c r="D8" s="83">
        <f>D11+D10+D9</f>
        <v>31691983258</v>
      </c>
      <c r="E8" s="83">
        <f t="shared" ref="E8:R8" si="0">E11+E10+E9</f>
        <v>8125312031</v>
      </c>
      <c r="F8" s="83">
        <f t="shared" si="0"/>
        <v>28695005699.66</v>
      </c>
      <c r="G8" s="83">
        <f t="shared" si="0"/>
        <v>10295675012</v>
      </c>
      <c r="H8" s="83">
        <f t="shared" si="0"/>
        <v>2520250519</v>
      </c>
      <c r="I8" s="83">
        <f t="shared" si="0"/>
        <v>1711400814</v>
      </c>
      <c r="J8" s="83">
        <f t="shared" si="0"/>
        <v>9433272427.6599998</v>
      </c>
      <c r="K8" s="83">
        <f t="shared" si="0"/>
        <v>1718594746</v>
      </c>
      <c r="L8" s="83">
        <f t="shared" si="0"/>
        <v>693988564</v>
      </c>
      <c r="M8" s="83">
        <f t="shared" si="0"/>
        <v>2321823617</v>
      </c>
      <c r="N8" s="83">
        <f t="shared" si="0"/>
        <v>0</v>
      </c>
      <c r="O8" s="83">
        <f t="shared" si="0"/>
        <v>4579873137</v>
      </c>
      <c r="P8" s="83">
        <f t="shared" si="0"/>
        <v>1410990893</v>
      </c>
      <c r="Q8" s="83">
        <f t="shared" si="0"/>
        <v>1719024416</v>
      </c>
      <c r="R8" s="83">
        <f t="shared" si="0"/>
        <v>76222189434.660004</v>
      </c>
      <c r="S8" s="161"/>
    </row>
    <row r="9" spans="1:19" s="3" customFormat="1" ht="11.25" customHeight="1" x14ac:dyDescent="0.2">
      <c r="A9" s="5"/>
      <c r="B9" s="5"/>
      <c r="C9" s="11" t="s">
        <v>56</v>
      </c>
      <c r="D9" s="57">
        <f>КС!D9</f>
        <v>4403378601</v>
      </c>
      <c r="E9" s="57">
        <f>'ДС(пр.05-24)'!D9</f>
        <v>1043181638</v>
      </c>
      <c r="F9" s="57">
        <f>G9+H9+I9+J9+K9+L9+M9+N9</f>
        <v>365923109</v>
      </c>
      <c r="G9" s="57">
        <f>'АПУ профилактика'!D10</f>
        <v>174648961</v>
      </c>
      <c r="H9" s="57">
        <f>'Диспан.набл.(КП)'!D10</f>
        <v>0</v>
      </c>
      <c r="I9" s="57">
        <f>'АПУ неотл.пом.5-24'!D9</f>
        <v>32648664</v>
      </c>
      <c r="J9" s="57">
        <f>'АПУ обращения '!D9</f>
        <v>138190165</v>
      </c>
      <c r="K9" s="57">
        <f>'ОДИ ПГГ 5-24'!D9</f>
        <v>8706155</v>
      </c>
      <c r="L9" s="57">
        <f>'ОДИ МЗ РБ 4-24'!D9</f>
        <v>3931498</v>
      </c>
      <c r="M9" s="57">
        <f>'ФАП(05-24) '!D9</f>
        <v>7797666</v>
      </c>
      <c r="N9" s="55"/>
      <c r="O9" s="57">
        <f>' СМП '!D9</f>
        <v>85663000</v>
      </c>
      <c r="P9" s="57">
        <f>'Гемодиализ (пр.05-24) '!D9</f>
        <v>19731243</v>
      </c>
      <c r="Q9" s="57">
        <f>'Мед.реаб.(АПУ,ДС,КС) '!D9</f>
        <v>771768</v>
      </c>
      <c r="R9" s="57">
        <f>D9+E9+F9+O9+P9+Q9</f>
        <v>5918649359</v>
      </c>
      <c r="S9" s="159"/>
    </row>
    <row r="10" spans="1:19" s="3" customFormat="1" ht="11.25" customHeight="1" x14ac:dyDescent="0.2">
      <c r="A10" s="5"/>
      <c r="B10" s="5"/>
      <c r="C10" s="11" t="s">
        <v>297</v>
      </c>
      <c r="D10" s="57">
        <f>КС!D10</f>
        <v>0</v>
      </c>
      <c r="E10" s="57">
        <f>'ДС(пр.05-24)'!D10</f>
        <v>0</v>
      </c>
      <c r="F10" s="57">
        <f t="shared" ref="F10:F69" si="1">G10+H10+I10+J10+K10+L10+M10+N10</f>
        <v>51680200</v>
      </c>
      <c r="G10" s="57">
        <f>'АПУ профилактика'!D11</f>
        <v>10351223</v>
      </c>
      <c r="H10" s="57">
        <f>'Диспан.набл.(КП)'!D11</f>
        <v>0</v>
      </c>
      <c r="I10" s="57">
        <f>'АПУ неотл.пом.5-24'!D10</f>
        <v>0</v>
      </c>
      <c r="J10" s="57">
        <f>'АПУ обращения '!D10</f>
        <v>41328977</v>
      </c>
      <c r="K10" s="57">
        <f>'ОДИ ПГГ 5-24'!D10</f>
        <v>0</v>
      </c>
      <c r="L10" s="57">
        <f>'ОДИ МЗ РБ 4-24'!D10</f>
        <v>0</v>
      </c>
      <c r="M10" s="57">
        <f>'ФАП(05-24) '!D10</f>
        <v>0</v>
      </c>
      <c r="N10" s="55"/>
      <c r="O10" s="57">
        <f>' СМП '!D10</f>
        <v>0</v>
      </c>
      <c r="P10" s="57">
        <f>'Гемодиализ (пр.05-24) '!D10</f>
        <v>0</v>
      </c>
      <c r="Q10" s="57">
        <f>'Мед.реаб.(АПУ,ДС,КС) '!D10</f>
        <v>0</v>
      </c>
      <c r="R10" s="57">
        <f>D10+E10+F10+O10+P10+Q10</f>
        <v>51680200</v>
      </c>
      <c r="S10" s="159"/>
    </row>
    <row r="11" spans="1:19" s="2" customFormat="1" x14ac:dyDescent="0.2">
      <c r="A11" s="291" t="s">
        <v>232</v>
      </c>
      <c r="B11" s="291"/>
      <c r="C11" s="291"/>
      <c r="D11" s="83">
        <f>SUM(D12:D150)-D90</f>
        <v>27288604657</v>
      </c>
      <c r="E11" s="83">
        <f t="shared" ref="E11:R11" si="2">SUM(E12:E150)-E90</f>
        <v>7082130393</v>
      </c>
      <c r="F11" s="83">
        <f t="shared" si="2"/>
        <v>28277402390.66</v>
      </c>
      <c r="G11" s="83">
        <f t="shared" si="2"/>
        <v>10110674828</v>
      </c>
      <c r="H11" s="83">
        <f t="shared" si="2"/>
        <v>2520250519</v>
      </c>
      <c r="I11" s="83">
        <f t="shared" si="2"/>
        <v>1678752150</v>
      </c>
      <c r="J11" s="83">
        <f t="shared" si="2"/>
        <v>9253753285.6599998</v>
      </c>
      <c r="K11" s="83">
        <f t="shared" si="2"/>
        <v>1709888591</v>
      </c>
      <c r="L11" s="83">
        <f t="shared" si="2"/>
        <v>690057066</v>
      </c>
      <c r="M11" s="83">
        <f t="shared" si="2"/>
        <v>2314025951</v>
      </c>
      <c r="N11" s="83">
        <f t="shared" si="2"/>
        <v>0</v>
      </c>
      <c r="O11" s="83">
        <f t="shared" si="2"/>
        <v>4494210137</v>
      </c>
      <c r="P11" s="83">
        <f t="shared" si="2"/>
        <v>1391259650</v>
      </c>
      <c r="Q11" s="83">
        <f t="shared" si="2"/>
        <v>1718252648</v>
      </c>
      <c r="R11" s="83">
        <f t="shared" si="2"/>
        <v>70251859875.660004</v>
      </c>
      <c r="S11" s="161"/>
    </row>
    <row r="12" spans="1:19" s="1" customFormat="1" ht="12" customHeight="1" x14ac:dyDescent="0.2">
      <c r="A12" s="25">
        <v>1</v>
      </c>
      <c r="B12" s="12" t="s">
        <v>59</v>
      </c>
      <c r="C12" s="10" t="s">
        <v>44</v>
      </c>
      <c r="D12" s="57">
        <f>КС!D12</f>
        <v>55482028</v>
      </c>
      <c r="E12" s="57">
        <f>'ДС(пр.05-24)'!D12</f>
        <v>11757965</v>
      </c>
      <c r="F12" s="57">
        <f t="shared" si="1"/>
        <v>150330584</v>
      </c>
      <c r="G12" s="57">
        <f>'АПУ профилактика'!D13</f>
        <v>42789607</v>
      </c>
      <c r="H12" s="57">
        <f>'Диспан.набл.(КП)'!D13</f>
        <v>15935062</v>
      </c>
      <c r="I12" s="57">
        <f>'АПУ неотл.пом.5-24'!D12</f>
        <v>8106588</v>
      </c>
      <c r="J12" s="57">
        <f>'АПУ обращения '!D12</f>
        <v>43172415</v>
      </c>
      <c r="K12" s="57">
        <f>'ОДИ ПГГ 5-24'!D12</f>
        <v>1444898</v>
      </c>
      <c r="L12" s="57">
        <f>'ОДИ МЗ РБ 4-24'!D12</f>
        <v>0</v>
      </c>
      <c r="M12" s="57">
        <f>'ФАП(05-24) '!D12</f>
        <v>38882014</v>
      </c>
      <c r="N12" s="57"/>
      <c r="O12" s="57">
        <f>' СМП '!D12</f>
        <v>0</v>
      </c>
      <c r="P12" s="57">
        <f>'Гемодиализ (пр.05-24) '!D12</f>
        <v>0</v>
      </c>
      <c r="Q12" s="57">
        <f>'Мед.реаб.(АПУ,ДС,КС) '!D12</f>
        <v>0</v>
      </c>
      <c r="R12" s="57">
        <f t="shared" ref="R12:R42" si="3">D12+E12+F12+O12+P12+Q12</f>
        <v>217570577</v>
      </c>
      <c r="S12" s="159"/>
    </row>
    <row r="13" spans="1:19" s="1" customFormat="1" x14ac:dyDescent="0.2">
      <c r="A13" s="25">
        <v>2</v>
      </c>
      <c r="B13" s="14" t="s">
        <v>60</v>
      </c>
      <c r="C13" s="10" t="s">
        <v>217</v>
      </c>
      <c r="D13" s="57">
        <f>КС!D13</f>
        <v>42859185</v>
      </c>
      <c r="E13" s="57">
        <f>'ДС(пр.05-24)'!D13</f>
        <v>12821316</v>
      </c>
      <c r="F13" s="57">
        <f t="shared" si="1"/>
        <v>144647030</v>
      </c>
      <c r="G13" s="57">
        <f>'АПУ профилактика'!D14</f>
        <v>41468076</v>
      </c>
      <c r="H13" s="57">
        <f>'Диспан.набл.(КП)'!D14</f>
        <v>11870264</v>
      </c>
      <c r="I13" s="57">
        <f>'АПУ неотл.пом.5-24'!D13</f>
        <v>8120797</v>
      </c>
      <c r="J13" s="57">
        <f>'АПУ обращения '!D13</f>
        <v>41739416</v>
      </c>
      <c r="K13" s="57">
        <f>'ОДИ ПГГ 5-24'!D13</f>
        <v>1538679</v>
      </c>
      <c r="L13" s="57">
        <f>'ОДИ МЗ РБ 4-24'!D13</f>
        <v>0</v>
      </c>
      <c r="M13" s="57">
        <f>'ФАП(05-24) '!D13</f>
        <v>39909798</v>
      </c>
      <c r="N13" s="57"/>
      <c r="O13" s="57">
        <f>' СМП '!D13</f>
        <v>0</v>
      </c>
      <c r="P13" s="57">
        <f>'Гемодиализ (пр.05-24) '!D13</f>
        <v>0</v>
      </c>
      <c r="Q13" s="57">
        <f>'Мед.реаб.(АПУ,ДС,КС) '!D13</f>
        <v>0</v>
      </c>
      <c r="R13" s="57">
        <f t="shared" si="3"/>
        <v>200327531</v>
      </c>
      <c r="S13" s="159"/>
    </row>
    <row r="14" spans="1:19" s="22" customFormat="1" x14ac:dyDescent="0.2">
      <c r="A14" s="25">
        <v>3</v>
      </c>
      <c r="B14" s="27" t="s">
        <v>61</v>
      </c>
      <c r="C14" s="21" t="s">
        <v>5</v>
      </c>
      <c r="D14" s="57">
        <f>КС!D14</f>
        <v>256209090</v>
      </c>
      <c r="E14" s="57">
        <f>'ДС(пр.05-24)'!D14</f>
        <v>38729415</v>
      </c>
      <c r="F14" s="57">
        <f t="shared" si="1"/>
        <v>383503057.07999998</v>
      </c>
      <c r="G14" s="57">
        <f>'АПУ профилактика'!D15</f>
        <v>143715048</v>
      </c>
      <c r="H14" s="57">
        <f>'Диспан.набл.(КП)'!D15</f>
        <v>37362331</v>
      </c>
      <c r="I14" s="57">
        <f>'АПУ неотл.пом.5-24'!D14</f>
        <v>23327168</v>
      </c>
      <c r="J14" s="57">
        <f>'АПУ обращения '!D14</f>
        <v>129742669.08</v>
      </c>
      <c r="K14" s="57">
        <f>'ОДИ ПГГ 5-24'!D14</f>
        <v>19585544</v>
      </c>
      <c r="L14" s="57">
        <f>'ОДИ МЗ РБ 4-24'!D14</f>
        <v>1103250</v>
      </c>
      <c r="M14" s="57">
        <f>'ФАП(05-24) '!D14</f>
        <v>28667047</v>
      </c>
      <c r="N14" s="60"/>
      <c r="O14" s="57">
        <f>' СМП '!D14</f>
        <v>169125374</v>
      </c>
      <c r="P14" s="57">
        <f>'Гемодиализ (пр.05-24) '!D14</f>
        <v>0</v>
      </c>
      <c r="Q14" s="57">
        <f>'Мед.реаб.(АПУ,ДС,КС) '!D14</f>
        <v>12741379</v>
      </c>
      <c r="R14" s="57">
        <f t="shared" si="3"/>
        <v>860308315.07999992</v>
      </c>
      <c r="S14" s="159"/>
    </row>
    <row r="15" spans="1:19" s="1" customFormat="1" ht="14.25" customHeight="1" x14ac:dyDescent="0.2">
      <c r="A15" s="25">
        <v>4</v>
      </c>
      <c r="B15" s="12" t="s">
        <v>62</v>
      </c>
      <c r="C15" s="10" t="s">
        <v>218</v>
      </c>
      <c r="D15" s="57">
        <f>КС!D15</f>
        <v>47306439</v>
      </c>
      <c r="E15" s="57">
        <f>'ДС(пр.05-24)'!D15</f>
        <v>13020050</v>
      </c>
      <c r="F15" s="57">
        <f t="shared" si="1"/>
        <v>163323169</v>
      </c>
      <c r="G15" s="57">
        <f>'АПУ профилактика'!D16</f>
        <v>43651566</v>
      </c>
      <c r="H15" s="57">
        <f>'Диспан.набл.(КП)'!D16</f>
        <v>14138988</v>
      </c>
      <c r="I15" s="57">
        <f>'АПУ неотл.пом.5-24'!D15</f>
        <v>8640433</v>
      </c>
      <c r="J15" s="57">
        <f>'АПУ обращения '!D15</f>
        <v>46406451</v>
      </c>
      <c r="K15" s="57">
        <f>'ОДИ ПГГ 5-24'!D15</f>
        <v>1234635</v>
      </c>
      <c r="L15" s="57">
        <f>'ОДИ МЗ РБ 4-24'!D15</f>
        <v>0</v>
      </c>
      <c r="M15" s="57">
        <f>'ФАП(05-24) '!D15</f>
        <v>49251096</v>
      </c>
      <c r="N15" s="57"/>
      <c r="O15" s="57">
        <f>' СМП '!D15</f>
        <v>0</v>
      </c>
      <c r="P15" s="57">
        <f>'Гемодиализ (пр.05-24) '!D15</f>
        <v>0</v>
      </c>
      <c r="Q15" s="57">
        <f>'Мед.реаб.(АПУ,ДС,КС) '!D15</f>
        <v>0</v>
      </c>
      <c r="R15" s="57">
        <f t="shared" si="3"/>
        <v>223649658</v>
      </c>
      <c r="S15" s="159"/>
    </row>
    <row r="16" spans="1:19" s="1" customFormat="1" x14ac:dyDescent="0.2">
      <c r="A16" s="25">
        <v>5</v>
      </c>
      <c r="B16" s="12" t="s">
        <v>63</v>
      </c>
      <c r="C16" s="10" t="s">
        <v>8</v>
      </c>
      <c r="D16" s="57">
        <f>КС!D16</f>
        <v>57071469</v>
      </c>
      <c r="E16" s="57">
        <f>'ДС(пр.05-24)'!D16</f>
        <v>14762470</v>
      </c>
      <c r="F16" s="57">
        <f t="shared" si="1"/>
        <v>164836696</v>
      </c>
      <c r="G16" s="57">
        <f>'АПУ профилактика'!D17</f>
        <v>52926984</v>
      </c>
      <c r="H16" s="57">
        <f>'Диспан.набл.(КП)'!D17</f>
        <v>13948534</v>
      </c>
      <c r="I16" s="57">
        <f>'АПУ неотл.пом.5-24'!D16</f>
        <v>9746946</v>
      </c>
      <c r="J16" s="57">
        <f>'АПУ обращения '!D16</f>
        <v>47392306</v>
      </c>
      <c r="K16" s="57">
        <f>'ОДИ ПГГ 5-24'!D16</f>
        <v>1829703</v>
      </c>
      <c r="L16" s="57">
        <f>'ОДИ МЗ РБ 4-24'!D16</f>
        <v>0</v>
      </c>
      <c r="M16" s="57">
        <f>'ФАП(05-24) '!D16</f>
        <v>38992223</v>
      </c>
      <c r="N16" s="57"/>
      <c r="O16" s="57">
        <f>' СМП '!D16</f>
        <v>0</v>
      </c>
      <c r="P16" s="57">
        <f>'Гемодиализ (пр.05-24) '!D16</f>
        <v>0</v>
      </c>
      <c r="Q16" s="57">
        <f>'Мед.реаб.(АПУ,ДС,КС) '!D16</f>
        <v>0</v>
      </c>
      <c r="R16" s="57">
        <f t="shared" si="3"/>
        <v>236670635</v>
      </c>
      <c r="S16" s="159"/>
    </row>
    <row r="17" spans="1:19" s="22" customFormat="1" x14ac:dyDescent="0.2">
      <c r="A17" s="25">
        <v>6</v>
      </c>
      <c r="B17" s="27" t="s">
        <v>64</v>
      </c>
      <c r="C17" s="21" t="s">
        <v>65</v>
      </c>
      <c r="D17" s="57">
        <f>КС!D17</f>
        <v>636936692</v>
      </c>
      <c r="E17" s="57">
        <f>'ДС(пр.05-24)'!D17</f>
        <v>92028316</v>
      </c>
      <c r="F17" s="57">
        <f t="shared" si="1"/>
        <v>964948135.60000002</v>
      </c>
      <c r="G17" s="57">
        <f>'АПУ профилактика'!D18</f>
        <v>373508140</v>
      </c>
      <c r="H17" s="57">
        <f>'Диспан.набл.(КП)'!D18</f>
        <v>97768680</v>
      </c>
      <c r="I17" s="57">
        <f>'АПУ неотл.пом.5-24'!D17</f>
        <v>67496755</v>
      </c>
      <c r="J17" s="57">
        <f>'АПУ обращения '!D17</f>
        <v>332690835.60000002</v>
      </c>
      <c r="K17" s="57">
        <f>'ОДИ ПГГ 5-24'!D17</f>
        <v>73962345</v>
      </c>
      <c r="L17" s="57">
        <f>'ОДИ МЗ РБ 4-24'!D17</f>
        <v>15585216</v>
      </c>
      <c r="M17" s="57">
        <f>'ФАП(05-24) '!D17</f>
        <v>3936164</v>
      </c>
      <c r="N17" s="60"/>
      <c r="O17" s="57">
        <f>' СМП '!D17</f>
        <v>357553682</v>
      </c>
      <c r="P17" s="57">
        <f>'Гемодиализ (пр.05-24) '!D17</f>
        <v>567405</v>
      </c>
      <c r="Q17" s="57">
        <f>'Мед.реаб.(АПУ,ДС,КС) '!D17</f>
        <v>36007828</v>
      </c>
      <c r="R17" s="57">
        <f t="shared" si="3"/>
        <v>2088042058.5999999</v>
      </c>
      <c r="S17" s="159"/>
    </row>
    <row r="18" spans="1:19" s="1" customFormat="1" x14ac:dyDescent="0.2">
      <c r="A18" s="25">
        <v>7</v>
      </c>
      <c r="B18" s="12" t="s">
        <v>66</v>
      </c>
      <c r="C18" s="10" t="s">
        <v>219</v>
      </c>
      <c r="D18" s="57">
        <f>КС!D18</f>
        <v>202246398</v>
      </c>
      <c r="E18" s="57">
        <f>'ДС(пр.05-24)'!D18</f>
        <v>34871108</v>
      </c>
      <c r="F18" s="57">
        <f t="shared" si="1"/>
        <v>380223176.27999997</v>
      </c>
      <c r="G18" s="57">
        <f>'АПУ профилактика'!D19</f>
        <v>137278269</v>
      </c>
      <c r="H18" s="57">
        <f>'Диспан.набл.(КП)'!D19</f>
        <v>38645221</v>
      </c>
      <c r="I18" s="57">
        <f>'АПУ неотл.пом.5-24'!D18</f>
        <v>24313802</v>
      </c>
      <c r="J18" s="57">
        <f>'АПУ обращения '!D18</f>
        <v>124243741.28</v>
      </c>
      <c r="K18" s="57">
        <f>'ОДИ ПГГ 5-24'!D18</f>
        <v>12938293</v>
      </c>
      <c r="L18" s="57">
        <f>'ОДИ МЗ РБ 4-24'!D18</f>
        <v>5352630</v>
      </c>
      <c r="M18" s="57">
        <f>'ФАП(05-24) '!D18</f>
        <v>37451220</v>
      </c>
      <c r="N18" s="57"/>
      <c r="O18" s="57">
        <f>' СМП '!D18</f>
        <v>0</v>
      </c>
      <c r="P18" s="57">
        <f>'Гемодиализ (пр.05-24) '!D18</f>
        <v>0</v>
      </c>
      <c r="Q18" s="57">
        <f>'Мед.реаб.(АПУ,ДС,КС) '!D18</f>
        <v>19289136</v>
      </c>
      <c r="R18" s="57">
        <f t="shared" si="3"/>
        <v>636629818.27999997</v>
      </c>
      <c r="S18" s="159"/>
    </row>
    <row r="19" spans="1:19" s="1" customFormat="1" x14ac:dyDescent="0.2">
      <c r="A19" s="25">
        <v>8</v>
      </c>
      <c r="B19" s="26" t="s">
        <v>67</v>
      </c>
      <c r="C19" s="10" t="s">
        <v>17</v>
      </c>
      <c r="D19" s="57">
        <f>КС!D19</f>
        <v>41460569</v>
      </c>
      <c r="E19" s="57">
        <f>'ДС(пр.05-24)'!D19</f>
        <v>15435614</v>
      </c>
      <c r="F19" s="57">
        <f t="shared" si="1"/>
        <v>162393611</v>
      </c>
      <c r="G19" s="57">
        <f>'АПУ профилактика'!D20</f>
        <v>52109558</v>
      </c>
      <c r="H19" s="57">
        <f>'Диспан.набл.(КП)'!D20</f>
        <v>14081652</v>
      </c>
      <c r="I19" s="57">
        <f>'АПУ неотл.пом.5-24'!D19</f>
        <v>10107399</v>
      </c>
      <c r="J19" s="57">
        <f>'АПУ обращения '!D19</f>
        <v>51436700</v>
      </c>
      <c r="K19" s="57">
        <f>'ОДИ ПГГ 5-24'!D19</f>
        <v>1235572</v>
      </c>
      <c r="L19" s="57">
        <f>'ОДИ МЗ РБ 4-24'!D19</f>
        <v>0</v>
      </c>
      <c r="M19" s="57">
        <f>'ФАП(05-24) '!D19</f>
        <v>33422730</v>
      </c>
      <c r="N19" s="57"/>
      <c r="O19" s="57">
        <f>' СМП '!D19</f>
        <v>0</v>
      </c>
      <c r="P19" s="57">
        <f>'Гемодиализ (пр.05-24) '!D19</f>
        <v>0</v>
      </c>
      <c r="Q19" s="57">
        <f>'Мед.реаб.(АПУ,ДС,КС) '!D19</f>
        <v>0</v>
      </c>
      <c r="R19" s="57">
        <f t="shared" si="3"/>
        <v>219289794</v>
      </c>
      <c r="S19" s="159"/>
    </row>
    <row r="20" spans="1:19" s="1" customFormat="1" x14ac:dyDescent="0.2">
      <c r="A20" s="25">
        <v>9</v>
      </c>
      <c r="B20" s="26" t="s">
        <v>68</v>
      </c>
      <c r="C20" s="10" t="s">
        <v>6</v>
      </c>
      <c r="D20" s="57">
        <f>КС!D20</f>
        <v>65746984</v>
      </c>
      <c r="E20" s="57">
        <f>'ДС(пр.05-24)'!D20</f>
        <v>13465347</v>
      </c>
      <c r="F20" s="57">
        <f t="shared" si="1"/>
        <v>173470984</v>
      </c>
      <c r="G20" s="57">
        <f>'АПУ профилактика'!D21</f>
        <v>45792053</v>
      </c>
      <c r="H20" s="57">
        <f>'Диспан.набл.(КП)'!D21</f>
        <v>15220791</v>
      </c>
      <c r="I20" s="57">
        <f>'АПУ неотл.пом.5-24'!D20</f>
        <v>8740053</v>
      </c>
      <c r="J20" s="57">
        <f>'АПУ обращения '!D20</f>
        <v>48179583</v>
      </c>
      <c r="K20" s="57">
        <f>'ОДИ ПГГ 5-24'!D20</f>
        <v>1568450</v>
      </c>
      <c r="L20" s="57">
        <f>'ОДИ МЗ РБ 4-24'!D20</f>
        <v>0</v>
      </c>
      <c r="M20" s="57">
        <f>'ФАП(05-24) '!D20</f>
        <v>53970054</v>
      </c>
      <c r="N20" s="57"/>
      <c r="O20" s="57">
        <f>' СМП '!D20</f>
        <v>0</v>
      </c>
      <c r="P20" s="57">
        <f>'Гемодиализ (пр.05-24) '!D20</f>
        <v>0</v>
      </c>
      <c r="Q20" s="57">
        <f>'Мед.реаб.(АПУ,ДС,КС) '!D20</f>
        <v>0</v>
      </c>
      <c r="R20" s="57">
        <f t="shared" si="3"/>
        <v>252683315</v>
      </c>
      <c r="S20" s="159"/>
    </row>
    <row r="21" spans="1:19" s="1" customFormat="1" x14ac:dyDescent="0.2">
      <c r="A21" s="25">
        <v>10</v>
      </c>
      <c r="B21" s="26" t="s">
        <v>69</v>
      </c>
      <c r="C21" s="10" t="s">
        <v>18</v>
      </c>
      <c r="D21" s="57">
        <f>КС!D21</f>
        <v>51583972</v>
      </c>
      <c r="E21" s="57">
        <f>'ДС(пр.05-24)'!D21</f>
        <v>17153043</v>
      </c>
      <c r="F21" s="57">
        <f t="shared" si="1"/>
        <v>187109132</v>
      </c>
      <c r="G21" s="57">
        <f>'АПУ профилактика'!D22</f>
        <v>57429004</v>
      </c>
      <c r="H21" s="57">
        <f>'Диспан.набл.(КП)'!D22</f>
        <v>22123994</v>
      </c>
      <c r="I21" s="57">
        <f>'АПУ неотл.пом.5-24'!D21</f>
        <v>12149554</v>
      </c>
      <c r="J21" s="57">
        <f>'АПУ обращения '!D21</f>
        <v>55363594</v>
      </c>
      <c r="K21" s="57">
        <f>'ОДИ ПГГ 5-24'!D21</f>
        <v>2141820</v>
      </c>
      <c r="L21" s="57">
        <f>'ОДИ МЗ РБ 4-24'!D21</f>
        <v>0</v>
      </c>
      <c r="M21" s="57">
        <f>'ФАП(05-24) '!D21</f>
        <v>37901166</v>
      </c>
      <c r="N21" s="57"/>
      <c r="O21" s="57">
        <f>' СМП '!D21</f>
        <v>0</v>
      </c>
      <c r="P21" s="57">
        <f>'Гемодиализ (пр.05-24) '!D21</f>
        <v>0</v>
      </c>
      <c r="Q21" s="57">
        <f>'Мед.реаб.(АПУ,ДС,КС) '!D21</f>
        <v>0</v>
      </c>
      <c r="R21" s="57">
        <f t="shared" si="3"/>
        <v>255846147</v>
      </c>
      <c r="S21" s="159"/>
    </row>
    <row r="22" spans="1:19" s="1" customFormat="1" x14ac:dyDescent="0.2">
      <c r="A22" s="25">
        <v>11</v>
      </c>
      <c r="B22" s="26" t="s">
        <v>70</v>
      </c>
      <c r="C22" s="10" t="s">
        <v>7</v>
      </c>
      <c r="D22" s="57">
        <f>КС!D22</f>
        <v>55989835</v>
      </c>
      <c r="E22" s="57">
        <f>'ДС(пр.05-24)'!D22</f>
        <v>13176584</v>
      </c>
      <c r="F22" s="57">
        <f t="shared" si="1"/>
        <v>157391029</v>
      </c>
      <c r="G22" s="57">
        <f>'АПУ профилактика'!D23</f>
        <v>46670740</v>
      </c>
      <c r="H22" s="57">
        <f>'Диспан.набл.(КП)'!D23</f>
        <v>13835589</v>
      </c>
      <c r="I22" s="57">
        <f>'АПУ неотл.пом.5-24'!D22</f>
        <v>9374159</v>
      </c>
      <c r="J22" s="57">
        <f>'АПУ обращения '!D22</f>
        <v>49499681</v>
      </c>
      <c r="K22" s="57">
        <f>'ОДИ ПГГ 5-24'!D22</f>
        <v>1735756</v>
      </c>
      <c r="L22" s="57">
        <f>'ОДИ МЗ РБ 4-24'!D22</f>
        <v>0</v>
      </c>
      <c r="M22" s="57">
        <f>'ФАП(05-24) '!D22</f>
        <v>36275104</v>
      </c>
      <c r="N22" s="57"/>
      <c r="O22" s="57">
        <f>' СМП '!D22</f>
        <v>0</v>
      </c>
      <c r="P22" s="57">
        <f>'Гемодиализ (пр.05-24) '!D22</f>
        <v>0</v>
      </c>
      <c r="Q22" s="57">
        <f>'Мед.реаб.(АПУ,ДС,КС) '!D22</f>
        <v>0</v>
      </c>
      <c r="R22" s="57">
        <f t="shared" si="3"/>
        <v>226557448</v>
      </c>
      <c r="S22" s="159"/>
    </row>
    <row r="23" spans="1:19" s="1" customFormat="1" x14ac:dyDescent="0.2">
      <c r="A23" s="25">
        <v>12</v>
      </c>
      <c r="B23" s="26" t="s">
        <v>71</v>
      </c>
      <c r="C23" s="10" t="s">
        <v>19</v>
      </c>
      <c r="D23" s="57">
        <f>КС!D23</f>
        <v>128804378</v>
      </c>
      <c r="E23" s="57">
        <f>'ДС(пр.05-24)'!D23</f>
        <v>27744451</v>
      </c>
      <c r="F23" s="57">
        <f t="shared" si="1"/>
        <v>285868925</v>
      </c>
      <c r="G23" s="57">
        <f>'АПУ профилактика'!D24</f>
        <v>95238836</v>
      </c>
      <c r="H23" s="57">
        <f>'Диспан.набл.(КП)'!D24</f>
        <v>28529306</v>
      </c>
      <c r="I23" s="57">
        <f>'АПУ неотл.пом.5-24'!D23</f>
        <v>18574892</v>
      </c>
      <c r="J23" s="57">
        <f>'АПУ обращения '!D23</f>
        <v>88113131</v>
      </c>
      <c r="K23" s="57">
        <f>'ОДИ ПГГ 5-24'!D23</f>
        <v>2461377</v>
      </c>
      <c r="L23" s="57">
        <f>'ОДИ МЗ РБ 4-24'!D23</f>
        <v>0</v>
      </c>
      <c r="M23" s="57">
        <f>'ФАП(05-24) '!D23</f>
        <v>52951383</v>
      </c>
      <c r="N23" s="57"/>
      <c r="O23" s="57">
        <f>' СМП '!D23</f>
        <v>0</v>
      </c>
      <c r="P23" s="57">
        <f>'Гемодиализ (пр.05-24) '!D23</f>
        <v>0</v>
      </c>
      <c r="Q23" s="57">
        <f>'Мед.реаб.(АПУ,ДС,КС) '!D23</f>
        <v>0</v>
      </c>
      <c r="R23" s="57">
        <f t="shared" si="3"/>
        <v>442417754</v>
      </c>
      <c r="S23" s="159"/>
    </row>
    <row r="24" spans="1:19" s="1" customFormat="1" x14ac:dyDescent="0.2">
      <c r="A24" s="25">
        <v>13</v>
      </c>
      <c r="B24" s="26" t="s">
        <v>239</v>
      </c>
      <c r="C24" s="10" t="s">
        <v>240</v>
      </c>
      <c r="D24" s="57">
        <f>КС!D24</f>
        <v>0</v>
      </c>
      <c r="E24" s="57">
        <f>'ДС(пр.05-24)'!D24</f>
        <v>0</v>
      </c>
      <c r="F24" s="57">
        <f t="shared" si="1"/>
        <v>5672544</v>
      </c>
      <c r="G24" s="57">
        <f>'АПУ профилактика'!D25</f>
        <v>0</v>
      </c>
      <c r="H24" s="57">
        <f>'Диспан.набл.(КП)'!D25</f>
        <v>0</v>
      </c>
      <c r="I24" s="57">
        <f>'АПУ неотл.пом.5-24'!D24</f>
        <v>0</v>
      </c>
      <c r="J24" s="57">
        <f>'АПУ обращения '!D24</f>
        <v>0</v>
      </c>
      <c r="K24" s="57">
        <f>'ОДИ ПГГ 5-24'!D24</f>
        <v>5672544</v>
      </c>
      <c r="L24" s="57">
        <f>'ОДИ МЗ РБ 4-24'!D24</f>
        <v>0</v>
      </c>
      <c r="M24" s="57">
        <f>'ФАП(05-24) '!D24</f>
        <v>0</v>
      </c>
      <c r="N24" s="57"/>
      <c r="O24" s="57">
        <f>' СМП '!D24</f>
        <v>0</v>
      </c>
      <c r="P24" s="57">
        <f>'Гемодиализ (пр.05-24) '!D24</f>
        <v>0</v>
      </c>
      <c r="Q24" s="57">
        <f>'Мед.реаб.(АПУ,ДС,КС) '!D24</f>
        <v>0</v>
      </c>
      <c r="R24" s="57">
        <f t="shared" si="3"/>
        <v>5672544</v>
      </c>
      <c r="S24" s="159"/>
    </row>
    <row r="25" spans="1:19" s="1" customFormat="1" x14ac:dyDescent="0.2">
      <c r="A25" s="25">
        <v>14</v>
      </c>
      <c r="B25" s="26" t="s">
        <v>72</v>
      </c>
      <c r="C25" s="10" t="s">
        <v>22</v>
      </c>
      <c r="D25" s="57">
        <f>КС!D25</f>
        <v>60622853</v>
      </c>
      <c r="E25" s="57">
        <f>'ДС(пр.05-24)'!D25</f>
        <v>18774112</v>
      </c>
      <c r="F25" s="57">
        <f t="shared" si="1"/>
        <v>188595841</v>
      </c>
      <c r="G25" s="57">
        <f>'АПУ профилактика'!D26</f>
        <v>64508035</v>
      </c>
      <c r="H25" s="57">
        <f>'Диспан.набл.(КП)'!D26</f>
        <v>13929207</v>
      </c>
      <c r="I25" s="57">
        <f>'АПУ неотл.пом.5-24'!D25</f>
        <v>11073507</v>
      </c>
      <c r="J25" s="57">
        <f>'АПУ обращения '!D25</f>
        <v>57890498</v>
      </c>
      <c r="K25" s="57">
        <f>'ОДИ ПГГ 5-24'!D25</f>
        <v>1024864</v>
      </c>
      <c r="L25" s="57">
        <f>'ОДИ МЗ РБ 4-24'!D25</f>
        <v>0</v>
      </c>
      <c r="M25" s="57">
        <f>'ФАП(05-24) '!D25</f>
        <v>40169730</v>
      </c>
      <c r="N25" s="57"/>
      <c r="O25" s="57">
        <f>' СМП '!D25</f>
        <v>0</v>
      </c>
      <c r="P25" s="57">
        <f>'Гемодиализ (пр.05-24) '!D25</f>
        <v>0</v>
      </c>
      <c r="Q25" s="57">
        <f>'Мед.реаб.(АПУ,ДС,КС) '!D25</f>
        <v>0</v>
      </c>
      <c r="R25" s="57">
        <f t="shared" si="3"/>
        <v>267992806</v>
      </c>
      <c r="S25" s="159"/>
    </row>
    <row r="26" spans="1:19" s="1" customFormat="1" x14ac:dyDescent="0.2">
      <c r="A26" s="25">
        <v>15</v>
      </c>
      <c r="B26" s="26" t="s">
        <v>73</v>
      </c>
      <c r="C26" s="10" t="s">
        <v>10</v>
      </c>
      <c r="D26" s="57">
        <f>КС!D26</f>
        <v>80403354</v>
      </c>
      <c r="E26" s="57">
        <f>'ДС(пр.05-24)'!D26</f>
        <v>24180216</v>
      </c>
      <c r="F26" s="57">
        <f t="shared" si="1"/>
        <v>287437395</v>
      </c>
      <c r="G26" s="57">
        <f>'АПУ профилактика'!D27</f>
        <v>92314119</v>
      </c>
      <c r="H26" s="57">
        <f>'Диспан.набл.(КП)'!D27</f>
        <v>14348194</v>
      </c>
      <c r="I26" s="57">
        <f>'АПУ неотл.пом.5-24'!D26</f>
        <v>17809226</v>
      </c>
      <c r="J26" s="57">
        <f>'АПУ обращения '!D26</f>
        <v>87053108</v>
      </c>
      <c r="K26" s="57">
        <f>'ОДИ ПГГ 5-24'!D26</f>
        <v>5835336</v>
      </c>
      <c r="L26" s="57">
        <f>'ОДИ МЗ РБ 4-24'!D26</f>
        <v>0</v>
      </c>
      <c r="M26" s="57">
        <f>'ФАП(05-24) '!D26</f>
        <v>70077412</v>
      </c>
      <c r="N26" s="57"/>
      <c r="O26" s="57">
        <f>' СМП '!D26</f>
        <v>0</v>
      </c>
      <c r="P26" s="57">
        <f>'Гемодиализ (пр.05-24) '!D26</f>
        <v>0</v>
      </c>
      <c r="Q26" s="57">
        <f>'Мед.реаб.(АПУ,ДС,КС) '!D26</f>
        <v>0</v>
      </c>
      <c r="R26" s="57">
        <f t="shared" si="3"/>
        <v>392020965</v>
      </c>
      <c r="S26" s="159"/>
    </row>
    <row r="27" spans="1:19" s="1" customFormat="1" x14ac:dyDescent="0.2">
      <c r="A27" s="25">
        <v>16</v>
      </c>
      <c r="B27" s="26" t="s">
        <v>74</v>
      </c>
      <c r="C27" s="10" t="s">
        <v>220</v>
      </c>
      <c r="D27" s="57">
        <f>КС!D27</f>
        <v>136102348</v>
      </c>
      <c r="E27" s="57">
        <f>'ДС(пр.05-24)'!D27</f>
        <v>32961765</v>
      </c>
      <c r="F27" s="57">
        <f t="shared" si="1"/>
        <v>355329594</v>
      </c>
      <c r="G27" s="57">
        <f>'АПУ профилактика'!D28</f>
        <v>120253889</v>
      </c>
      <c r="H27" s="57">
        <f>'Диспан.набл.(КП)'!D28</f>
        <v>21262298</v>
      </c>
      <c r="I27" s="57">
        <f>'АПУ неотл.пом.5-24'!D27</f>
        <v>23393420</v>
      </c>
      <c r="J27" s="57">
        <f>'АПУ обращения '!D27</f>
        <v>114522336</v>
      </c>
      <c r="K27" s="57">
        <f>'ОДИ ПГГ 5-24'!D27</f>
        <v>12001658</v>
      </c>
      <c r="L27" s="57">
        <f>'ОДИ МЗ РБ 4-24'!D27</f>
        <v>0</v>
      </c>
      <c r="M27" s="57">
        <f>'ФАП(05-24) '!D27</f>
        <v>63895993</v>
      </c>
      <c r="N27" s="57"/>
      <c r="O27" s="57">
        <f>' СМП '!D27</f>
        <v>0</v>
      </c>
      <c r="P27" s="57">
        <f>'Гемодиализ (пр.05-24) '!D27</f>
        <v>0</v>
      </c>
      <c r="Q27" s="57">
        <f>'Мед.реаб.(АПУ,ДС,КС) '!D27</f>
        <v>0</v>
      </c>
      <c r="R27" s="57">
        <f t="shared" si="3"/>
        <v>524393707</v>
      </c>
      <c r="S27" s="159"/>
    </row>
    <row r="28" spans="1:19" s="22" customFormat="1" x14ac:dyDescent="0.2">
      <c r="A28" s="25">
        <v>17</v>
      </c>
      <c r="B28" s="27" t="s">
        <v>75</v>
      </c>
      <c r="C28" s="21" t="s">
        <v>9</v>
      </c>
      <c r="D28" s="57">
        <f>КС!D28</f>
        <v>644258548</v>
      </c>
      <c r="E28" s="57">
        <f>'ДС(пр.05-24)'!D28</f>
        <v>78484806</v>
      </c>
      <c r="F28" s="57">
        <f t="shared" si="1"/>
        <v>669245798.74000001</v>
      </c>
      <c r="G28" s="57">
        <f>'АПУ профилактика'!D29</f>
        <v>257162207</v>
      </c>
      <c r="H28" s="57">
        <f>'Диспан.набл.(КП)'!D29</f>
        <v>52358166</v>
      </c>
      <c r="I28" s="57">
        <f>'АПУ неотл.пом.5-24'!D28</f>
        <v>34815048</v>
      </c>
      <c r="J28" s="57">
        <f>'АПУ обращения '!D28</f>
        <v>213061665.74000001</v>
      </c>
      <c r="K28" s="57">
        <f>'ОДИ ПГГ 5-24'!D28</f>
        <v>56526389</v>
      </c>
      <c r="L28" s="57">
        <f>'ОДИ МЗ РБ 4-24'!D28</f>
        <v>13355795</v>
      </c>
      <c r="M28" s="57">
        <f>'ФАП(05-24) '!D28</f>
        <v>41966528</v>
      </c>
      <c r="N28" s="60"/>
      <c r="O28" s="57">
        <f>' СМП '!D28</f>
        <v>244764343</v>
      </c>
      <c r="P28" s="57">
        <f>'Гемодиализ (пр.05-24) '!D28</f>
        <v>0</v>
      </c>
      <c r="Q28" s="57">
        <f>'Мед.реаб.(АПУ,ДС,КС) '!D28</f>
        <v>44129562</v>
      </c>
      <c r="R28" s="57">
        <f t="shared" si="3"/>
        <v>1680883057.74</v>
      </c>
      <c r="S28" s="159"/>
    </row>
    <row r="29" spans="1:19" s="1" customFormat="1" x14ac:dyDescent="0.2">
      <c r="A29" s="25">
        <v>18</v>
      </c>
      <c r="B29" s="12" t="s">
        <v>76</v>
      </c>
      <c r="C29" s="10" t="s">
        <v>11</v>
      </c>
      <c r="D29" s="57">
        <f>КС!D29</f>
        <v>31791511</v>
      </c>
      <c r="E29" s="57">
        <f>'ДС(пр.05-24)'!D29</f>
        <v>10906466</v>
      </c>
      <c r="F29" s="57">
        <f t="shared" si="1"/>
        <v>122283219</v>
      </c>
      <c r="G29" s="57">
        <f>'АПУ профилактика'!D30</f>
        <v>40644412</v>
      </c>
      <c r="H29" s="57">
        <f>'Диспан.набл.(КП)'!D30</f>
        <v>6505253</v>
      </c>
      <c r="I29" s="57">
        <f>'АПУ неотл.пом.5-24'!D29</f>
        <v>7469140</v>
      </c>
      <c r="J29" s="57">
        <f>'АПУ обращения '!D29</f>
        <v>38684856</v>
      </c>
      <c r="K29" s="57">
        <f>'ОДИ ПГГ 5-24'!D29</f>
        <v>657563</v>
      </c>
      <c r="L29" s="57">
        <f>'ОДИ МЗ РБ 4-24'!D29</f>
        <v>0</v>
      </c>
      <c r="M29" s="57">
        <f>'ФАП(05-24) '!D29</f>
        <v>28321995</v>
      </c>
      <c r="N29" s="57"/>
      <c r="O29" s="57">
        <f>' СМП '!D29</f>
        <v>0</v>
      </c>
      <c r="P29" s="57">
        <f>'Гемодиализ (пр.05-24) '!D29</f>
        <v>0</v>
      </c>
      <c r="Q29" s="57">
        <f>'Мед.реаб.(АПУ,ДС,КС) '!D29</f>
        <v>0</v>
      </c>
      <c r="R29" s="57">
        <f t="shared" si="3"/>
        <v>164981196</v>
      </c>
      <c r="S29" s="159"/>
    </row>
    <row r="30" spans="1:19" s="1" customFormat="1" x14ac:dyDescent="0.2">
      <c r="A30" s="25">
        <v>19</v>
      </c>
      <c r="B30" s="12" t="s">
        <v>77</v>
      </c>
      <c r="C30" s="10" t="s">
        <v>221</v>
      </c>
      <c r="D30" s="57">
        <f>КС!D30</f>
        <v>30614665</v>
      </c>
      <c r="E30" s="57">
        <f>'ДС(пр.05-24)'!D30</f>
        <v>8013481</v>
      </c>
      <c r="F30" s="57">
        <f t="shared" si="1"/>
        <v>101481286</v>
      </c>
      <c r="G30" s="57">
        <f>'АПУ профилактика'!D31</f>
        <v>30701254</v>
      </c>
      <c r="H30" s="57">
        <f>'Диспан.набл.(КП)'!D31</f>
        <v>7998443</v>
      </c>
      <c r="I30" s="57">
        <f>'АПУ неотл.пом.5-24'!D30</f>
        <v>5342096</v>
      </c>
      <c r="J30" s="57">
        <f>'АПУ обращения '!D30</f>
        <v>31209146</v>
      </c>
      <c r="K30" s="57">
        <f>'ОДИ ПГГ 5-24'!D30</f>
        <v>349340</v>
      </c>
      <c r="L30" s="57">
        <f>'ОДИ МЗ РБ 4-24'!D30</f>
        <v>0</v>
      </c>
      <c r="M30" s="57">
        <f>'ФАП(05-24) '!D30</f>
        <v>25881007</v>
      </c>
      <c r="N30" s="57"/>
      <c r="O30" s="57">
        <f>' СМП '!D30</f>
        <v>0</v>
      </c>
      <c r="P30" s="57">
        <f>'Гемодиализ (пр.05-24) '!D30</f>
        <v>0</v>
      </c>
      <c r="Q30" s="57">
        <f>'Мед.реаб.(АПУ,ДС,КС) '!D30</f>
        <v>0</v>
      </c>
      <c r="R30" s="57">
        <f t="shared" si="3"/>
        <v>140109432</v>
      </c>
      <c r="S30" s="159"/>
    </row>
    <row r="31" spans="1:19" x14ac:dyDescent="0.2">
      <c r="A31" s="25">
        <v>20</v>
      </c>
      <c r="B31" s="12" t="s">
        <v>78</v>
      </c>
      <c r="C31" s="10" t="s">
        <v>79</v>
      </c>
      <c r="D31" s="57">
        <f>КС!D31</f>
        <v>211708829</v>
      </c>
      <c r="E31" s="57">
        <f>'ДС(пр.05-24)'!D31</f>
        <v>41760557</v>
      </c>
      <c r="F31" s="57">
        <f t="shared" si="1"/>
        <v>452932204.77999997</v>
      </c>
      <c r="G31" s="57">
        <f>'АПУ профилактика'!D32</f>
        <v>156407044</v>
      </c>
      <c r="H31" s="57">
        <f>'Диспан.набл.(КП)'!D32</f>
        <v>40839303</v>
      </c>
      <c r="I31" s="57">
        <f>'АПУ неотл.пом.5-24'!D31</f>
        <v>25618100</v>
      </c>
      <c r="J31" s="57">
        <f>'АПУ обращения '!D31</f>
        <v>160498098.78</v>
      </c>
      <c r="K31" s="57">
        <f>'ОДИ ПГГ 5-24'!D31</f>
        <v>9743741</v>
      </c>
      <c r="L31" s="57">
        <f>'ОДИ МЗ РБ 4-24'!D31</f>
        <v>0</v>
      </c>
      <c r="M31" s="57">
        <f>'ФАП(05-24) '!D31</f>
        <v>59825918</v>
      </c>
      <c r="N31" s="61"/>
      <c r="O31" s="57">
        <f>' СМП '!D31</f>
        <v>0</v>
      </c>
      <c r="P31" s="57">
        <f>'Гемодиализ (пр.05-24) '!D31</f>
        <v>0</v>
      </c>
      <c r="Q31" s="57">
        <f>'Мед.реаб.(АПУ,ДС,КС) '!D31</f>
        <v>18074508</v>
      </c>
      <c r="R31" s="57">
        <f t="shared" si="3"/>
        <v>724476098.77999997</v>
      </c>
      <c r="S31" s="159"/>
    </row>
    <row r="32" spans="1:19" s="22" customFormat="1" x14ac:dyDescent="0.2">
      <c r="A32" s="25">
        <v>21</v>
      </c>
      <c r="B32" s="23" t="s">
        <v>80</v>
      </c>
      <c r="C32" s="21" t="s">
        <v>40</v>
      </c>
      <c r="D32" s="57">
        <f>КС!D32</f>
        <v>375310309</v>
      </c>
      <c r="E32" s="57">
        <f>'ДС(пр.05-24)'!D32</f>
        <v>41117312</v>
      </c>
      <c r="F32" s="57">
        <f t="shared" si="1"/>
        <v>383917946</v>
      </c>
      <c r="G32" s="57">
        <f>'АПУ профилактика'!D33</f>
        <v>147781304</v>
      </c>
      <c r="H32" s="57">
        <f>'Диспан.набл.(КП)'!D33</f>
        <v>33445174</v>
      </c>
      <c r="I32" s="57">
        <f>'АПУ неотл.пом.5-24'!D32</f>
        <v>26509529</v>
      </c>
      <c r="J32" s="57">
        <f>'АПУ обращения '!D32</f>
        <v>134481202</v>
      </c>
      <c r="K32" s="57">
        <f>'ОДИ ПГГ 5-24'!D32</f>
        <v>30988929</v>
      </c>
      <c r="L32" s="57">
        <f>'ОДИ МЗ РБ 4-24'!D32</f>
        <v>8445712</v>
      </c>
      <c r="M32" s="57">
        <f>'ФАП(05-24) '!D32</f>
        <v>2266096</v>
      </c>
      <c r="N32" s="60"/>
      <c r="O32" s="57">
        <f>' СМП '!D32</f>
        <v>168098146</v>
      </c>
      <c r="P32" s="57">
        <f>'Гемодиализ (пр.05-24) '!D32</f>
        <v>0</v>
      </c>
      <c r="Q32" s="57">
        <f>'Мед.реаб.(АПУ,ДС,КС) '!D32</f>
        <v>6589636</v>
      </c>
      <c r="R32" s="57">
        <f t="shared" si="3"/>
        <v>975033349</v>
      </c>
      <c r="S32" s="159"/>
    </row>
    <row r="33" spans="1:19" s="22" customFormat="1" x14ac:dyDescent="0.2">
      <c r="A33" s="25">
        <v>22</v>
      </c>
      <c r="B33" s="27" t="s">
        <v>81</v>
      </c>
      <c r="C33" s="21" t="s">
        <v>82</v>
      </c>
      <c r="D33" s="57">
        <f>КС!D33</f>
        <v>0</v>
      </c>
      <c r="E33" s="57">
        <f>'ДС(пр.05-24)'!D33</f>
        <v>20245097</v>
      </c>
      <c r="F33" s="57">
        <f t="shared" si="1"/>
        <v>141015606</v>
      </c>
      <c r="G33" s="57">
        <f>'АПУ профилактика'!D34</f>
        <v>57456449</v>
      </c>
      <c r="H33" s="57">
        <f>'Диспан.набл.(КП)'!D34</f>
        <v>11955647</v>
      </c>
      <c r="I33" s="57">
        <f>'АПУ неотл.пом.5-24'!D33</f>
        <v>10843036</v>
      </c>
      <c r="J33" s="57">
        <f>'АПУ обращения '!D33</f>
        <v>59711105</v>
      </c>
      <c r="K33" s="57">
        <f>'ОДИ ПГГ 5-24'!D33</f>
        <v>1049369</v>
      </c>
      <c r="L33" s="57">
        <f>'ОДИ МЗ РБ 4-24'!D33</f>
        <v>0</v>
      </c>
      <c r="M33" s="57">
        <f>'ФАП(05-24) '!D33</f>
        <v>0</v>
      </c>
      <c r="N33" s="60"/>
      <c r="O33" s="57">
        <f>' СМП '!D33</f>
        <v>26859788</v>
      </c>
      <c r="P33" s="57">
        <f>'Гемодиализ (пр.05-24) '!D33</f>
        <v>0</v>
      </c>
      <c r="Q33" s="57">
        <f>'Мед.реаб.(АПУ,ДС,КС) '!D33</f>
        <v>0</v>
      </c>
      <c r="R33" s="57">
        <f t="shared" si="3"/>
        <v>188120491</v>
      </c>
      <c r="S33" s="159"/>
    </row>
    <row r="34" spans="1:19" s="1" customFormat="1" ht="12" customHeight="1" x14ac:dyDescent="0.2">
      <c r="A34" s="25">
        <v>23</v>
      </c>
      <c r="B34" s="26" t="s">
        <v>83</v>
      </c>
      <c r="C34" s="10" t="s">
        <v>84</v>
      </c>
      <c r="D34" s="57">
        <f>КС!D34</f>
        <v>0</v>
      </c>
      <c r="E34" s="57">
        <f>'ДС(пр.05-24)'!D34</f>
        <v>0</v>
      </c>
      <c r="F34" s="57">
        <f t="shared" si="1"/>
        <v>6031349</v>
      </c>
      <c r="G34" s="57">
        <f>'АПУ профилактика'!D35</f>
        <v>0</v>
      </c>
      <c r="H34" s="57">
        <f>'Диспан.набл.(КП)'!D35</f>
        <v>0</v>
      </c>
      <c r="I34" s="57">
        <f>'АПУ неотл.пом.5-24'!D34</f>
        <v>0</v>
      </c>
      <c r="J34" s="57">
        <f>'АПУ обращения '!D34</f>
        <v>0</v>
      </c>
      <c r="K34" s="57">
        <f>'ОДИ ПГГ 5-24'!D34</f>
        <v>6031349</v>
      </c>
      <c r="L34" s="57">
        <f>'ОДИ МЗ РБ 4-24'!D34</f>
        <v>0</v>
      </c>
      <c r="M34" s="57">
        <f>'ФАП(05-24) '!D34</f>
        <v>0</v>
      </c>
      <c r="N34" s="57"/>
      <c r="O34" s="57">
        <f>' СМП '!D34</f>
        <v>0</v>
      </c>
      <c r="P34" s="57">
        <f>'Гемодиализ (пр.05-24) '!D34</f>
        <v>0</v>
      </c>
      <c r="Q34" s="57">
        <f>'Мед.реаб.(АПУ,ДС,КС) '!D34</f>
        <v>0</v>
      </c>
      <c r="R34" s="57">
        <f t="shared" si="3"/>
        <v>6031349</v>
      </c>
      <c r="S34" s="159"/>
    </row>
    <row r="35" spans="1:19" s="1" customFormat="1" ht="24" x14ac:dyDescent="0.2">
      <c r="A35" s="25">
        <v>24</v>
      </c>
      <c r="B35" s="26" t="s">
        <v>85</v>
      </c>
      <c r="C35" s="10" t="s">
        <v>86</v>
      </c>
      <c r="D35" s="57">
        <f>КС!D35</f>
        <v>0</v>
      </c>
      <c r="E35" s="57">
        <f>'ДС(пр.05-24)'!D35</f>
        <v>0</v>
      </c>
      <c r="F35" s="57">
        <f t="shared" si="1"/>
        <v>0</v>
      </c>
      <c r="G35" s="57">
        <f>'АПУ профилактика'!D36</f>
        <v>0</v>
      </c>
      <c r="H35" s="57">
        <f>'Диспан.набл.(КП)'!D36</f>
        <v>0</v>
      </c>
      <c r="I35" s="57">
        <f>'АПУ неотл.пом.5-24'!D35</f>
        <v>0</v>
      </c>
      <c r="J35" s="57">
        <f>'АПУ обращения '!D35</f>
        <v>0</v>
      </c>
      <c r="K35" s="57">
        <f>'ОДИ ПГГ 5-24'!D35</f>
        <v>0</v>
      </c>
      <c r="L35" s="57">
        <f>'ОДИ МЗ РБ 4-24'!D35</f>
        <v>0</v>
      </c>
      <c r="M35" s="57">
        <f>'ФАП(05-24) '!D35</f>
        <v>0</v>
      </c>
      <c r="N35" s="57"/>
      <c r="O35" s="57">
        <f>' СМП '!D35</f>
        <v>0</v>
      </c>
      <c r="P35" s="57">
        <f>'Гемодиализ (пр.05-24) '!D35</f>
        <v>0</v>
      </c>
      <c r="Q35" s="57">
        <f>'Мед.реаб.(АПУ,ДС,КС) '!D35</f>
        <v>19307416</v>
      </c>
      <c r="R35" s="57">
        <f t="shared" si="3"/>
        <v>19307416</v>
      </c>
      <c r="S35" s="159"/>
    </row>
    <row r="36" spans="1:19" s="1" customFormat="1" x14ac:dyDescent="0.2">
      <c r="A36" s="25">
        <v>25</v>
      </c>
      <c r="B36" s="12" t="s">
        <v>87</v>
      </c>
      <c r="C36" s="10" t="s">
        <v>88</v>
      </c>
      <c r="D36" s="57">
        <f>КС!D36</f>
        <v>1532230871</v>
      </c>
      <c r="E36" s="57">
        <f>'ДС(пр.05-24)'!D36</f>
        <v>154005168</v>
      </c>
      <c r="F36" s="57">
        <f t="shared" si="1"/>
        <v>1541147470</v>
      </c>
      <c r="G36" s="57">
        <f>'АПУ профилактика'!D37</f>
        <v>583520908</v>
      </c>
      <c r="H36" s="57">
        <f>'Диспан.набл.(КП)'!D37</f>
        <v>220696437</v>
      </c>
      <c r="I36" s="57">
        <f>'АПУ неотл.пом.5-24'!D36</f>
        <v>87159589</v>
      </c>
      <c r="J36" s="57">
        <f>'АПУ обращения '!D36</f>
        <v>463066307</v>
      </c>
      <c r="K36" s="57">
        <f>'ОДИ ПГГ 5-24'!D36</f>
        <v>102274826</v>
      </c>
      <c r="L36" s="57">
        <f>'ОДИ МЗ РБ 4-24'!D36</f>
        <v>25505081</v>
      </c>
      <c r="M36" s="57">
        <f>'ФАП(05-24) '!D36</f>
        <v>58924322</v>
      </c>
      <c r="N36" s="57"/>
      <c r="O36" s="57">
        <f>' СМП '!D36</f>
        <v>0</v>
      </c>
      <c r="P36" s="57">
        <f>'Гемодиализ (пр.05-24) '!D36</f>
        <v>1516279</v>
      </c>
      <c r="Q36" s="57">
        <f>'Мед.реаб.(АПУ,ДС,КС) '!D36</f>
        <v>36314408</v>
      </c>
      <c r="R36" s="57">
        <f t="shared" si="3"/>
        <v>3265214196</v>
      </c>
      <c r="S36" s="159"/>
    </row>
    <row r="37" spans="1:19" s="1" customFormat="1" ht="15.75" customHeight="1" x14ac:dyDescent="0.2">
      <c r="A37" s="25">
        <v>26</v>
      </c>
      <c r="B37" s="26" t="s">
        <v>89</v>
      </c>
      <c r="C37" s="10" t="s">
        <v>90</v>
      </c>
      <c r="D37" s="57">
        <f>КС!D37</f>
        <v>97943747</v>
      </c>
      <c r="E37" s="57">
        <f>'ДС(пр.05-24)'!D37</f>
        <v>39220829</v>
      </c>
      <c r="F37" s="57">
        <f t="shared" si="1"/>
        <v>255032013</v>
      </c>
      <c r="G37" s="57">
        <f>'АПУ профилактика'!D38</f>
        <v>163125261</v>
      </c>
      <c r="H37" s="57">
        <f>'Диспан.набл.(КП)'!D38</f>
        <v>341124</v>
      </c>
      <c r="I37" s="57">
        <f>'АПУ неотл.пом.5-24'!D37</f>
        <v>20771948</v>
      </c>
      <c r="J37" s="57">
        <f>'АПУ обращения '!D37</f>
        <v>67298793</v>
      </c>
      <c r="K37" s="57">
        <f>'ОДИ ПГГ 5-24'!D37</f>
        <v>3494887</v>
      </c>
      <c r="L37" s="57">
        <f>'ОДИ МЗ РБ 4-24'!D37</f>
        <v>0</v>
      </c>
      <c r="M37" s="57">
        <f>'ФАП(05-24) '!D37</f>
        <v>0</v>
      </c>
      <c r="N37" s="57"/>
      <c r="O37" s="57">
        <f>' СМП '!D37</f>
        <v>0</v>
      </c>
      <c r="P37" s="57">
        <f>'Гемодиализ (пр.05-24) '!D37</f>
        <v>0</v>
      </c>
      <c r="Q37" s="57">
        <f>'Мед.реаб.(АПУ,ДС,КС) '!D37</f>
        <v>36199072</v>
      </c>
      <c r="R37" s="57">
        <f t="shared" si="3"/>
        <v>428395661</v>
      </c>
      <c r="S37" s="159"/>
    </row>
    <row r="38" spans="1:19" s="1" customFormat="1" x14ac:dyDescent="0.2">
      <c r="A38" s="25">
        <v>27</v>
      </c>
      <c r="B38" s="14" t="s">
        <v>91</v>
      </c>
      <c r="C38" s="10" t="s">
        <v>92</v>
      </c>
      <c r="D38" s="57">
        <f>КС!D38</f>
        <v>0</v>
      </c>
      <c r="E38" s="57">
        <f>'ДС(пр.05-24)'!D38</f>
        <v>0</v>
      </c>
      <c r="F38" s="57">
        <f t="shared" si="1"/>
        <v>188555479</v>
      </c>
      <c r="G38" s="57">
        <f>'АПУ профилактика'!D39</f>
        <v>22607645</v>
      </c>
      <c r="H38" s="57">
        <f>'Диспан.набл.(КП)'!D39</f>
        <v>0</v>
      </c>
      <c r="I38" s="57">
        <f>'АПУ неотл.пом.5-24'!D38</f>
        <v>8672950</v>
      </c>
      <c r="J38" s="57">
        <f>'АПУ обращения '!D38</f>
        <v>157274884</v>
      </c>
      <c r="K38" s="57">
        <f>'ОДИ ПГГ 5-24'!D38</f>
        <v>0</v>
      </c>
      <c r="L38" s="57">
        <f>'ОДИ МЗ РБ 4-24'!D38</f>
        <v>0</v>
      </c>
      <c r="M38" s="57">
        <f>'ФАП(05-24) '!D38</f>
        <v>0</v>
      </c>
      <c r="N38" s="57"/>
      <c r="O38" s="57">
        <f>' СМП '!D38</f>
        <v>0</v>
      </c>
      <c r="P38" s="57">
        <f>'Гемодиализ (пр.05-24) '!D38</f>
        <v>0</v>
      </c>
      <c r="Q38" s="57">
        <f>'Мед.реаб.(АПУ,ДС,КС) '!D38</f>
        <v>0</v>
      </c>
      <c r="R38" s="57">
        <f t="shared" si="3"/>
        <v>188555479</v>
      </c>
      <c r="S38" s="159"/>
    </row>
    <row r="39" spans="1:19" s="22" customFormat="1" x14ac:dyDescent="0.2">
      <c r="A39" s="25">
        <v>28</v>
      </c>
      <c r="B39" s="23" t="s">
        <v>93</v>
      </c>
      <c r="C39" s="43" t="s">
        <v>273</v>
      </c>
      <c r="D39" s="57">
        <f>КС!D39</f>
        <v>0</v>
      </c>
      <c r="E39" s="57">
        <f>'ДС(пр.05-24)'!D39</f>
        <v>0</v>
      </c>
      <c r="F39" s="57">
        <f t="shared" si="1"/>
        <v>0</v>
      </c>
      <c r="G39" s="57">
        <f>'АПУ профилактика'!D40</f>
        <v>0</v>
      </c>
      <c r="H39" s="57">
        <f>'Диспан.набл.(КП)'!D40</f>
        <v>0</v>
      </c>
      <c r="I39" s="57">
        <f>'АПУ неотл.пом.5-24'!D39</f>
        <v>0</v>
      </c>
      <c r="J39" s="57">
        <f>'АПУ обращения '!D39</f>
        <v>0</v>
      </c>
      <c r="K39" s="57">
        <f>'ОДИ ПГГ 5-24'!D39</f>
        <v>0</v>
      </c>
      <c r="L39" s="57">
        <f>'ОДИ МЗ РБ 4-24'!D39</f>
        <v>0</v>
      </c>
      <c r="M39" s="57">
        <f>'ФАП(05-24) '!D39</f>
        <v>0</v>
      </c>
      <c r="N39" s="60"/>
      <c r="O39" s="57">
        <f>' СМП '!D39</f>
        <v>727860042</v>
      </c>
      <c r="P39" s="57">
        <f>'Гемодиализ (пр.05-24) '!D39</f>
        <v>0</v>
      </c>
      <c r="Q39" s="57">
        <f>'Мед.реаб.(АПУ,ДС,КС) '!D39</f>
        <v>0</v>
      </c>
      <c r="R39" s="57">
        <f t="shared" si="3"/>
        <v>727860042</v>
      </c>
      <c r="S39" s="159"/>
    </row>
    <row r="40" spans="1:19" s="22" customFormat="1" x14ac:dyDescent="0.2">
      <c r="A40" s="25">
        <v>29</v>
      </c>
      <c r="B40" s="24" t="s">
        <v>94</v>
      </c>
      <c r="C40" s="21" t="s">
        <v>41</v>
      </c>
      <c r="D40" s="57">
        <f>КС!D40</f>
        <v>432107829</v>
      </c>
      <c r="E40" s="57">
        <f>'ДС(пр.05-24)'!D40</f>
        <v>53754211</v>
      </c>
      <c r="F40" s="57">
        <f t="shared" si="1"/>
        <v>545000153.42000008</v>
      </c>
      <c r="G40" s="57">
        <f>'АПУ профилактика'!D41</f>
        <v>194957645</v>
      </c>
      <c r="H40" s="57">
        <f>'Диспан.набл.(КП)'!D41</f>
        <v>41431106</v>
      </c>
      <c r="I40" s="57">
        <f>'АПУ неотл.пом.5-24'!D40</f>
        <v>33018232</v>
      </c>
      <c r="J40" s="57">
        <f>'АПУ обращения '!D40</f>
        <v>182527434.42000002</v>
      </c>
      <c r="K40" s="57">
        <f>'ОДИ ПГГ 5-24'!D40</f>
        <v>35858142</v>
      </c>
      <c r="L40" s="57">
        <f>'ОДИ МЗ РБ 4-24'!D40</f>
        <v>12223181</v>
      </c>
      <c r="M40" s="57">
        <f>'ФАП(05-24) '!D40</f>
        <v>44984413</v>
      </c>
      <c r="N40" s="60"/>
      <c r="O40" s="57">
        <f>' СМП '!D40</f>
        <v>244848411</v>
      </c>
      <c r="P40" s="57">
        <f>'Гемодиализ (пр.05-24) '!D40</f>
        <v>0</v>
      </c>
      <c r="Q40" s="57">
        <f>'Мед.реаб.(АПУ,ДС,КС) '!D40</f>
        <v>15776629</v>
      </c>
      <c r="R40" s="57">
        <f t="shared" si="3"/>
        <v>1291487233.4200001</v>
      </c>
      <c r="S40" s="159"/>
    </row>
    <row r="41" spans="1:19" x14ac:dyDescent="0.2">
      <c r="A41" s="25">
        <v>30</v>
      </c>
      <c r="B41" s="12" t="s">
        <v>95</v>
      </c>
      <c r="C41" s="10" t="s">
        <v>39</v>
      </c>
      <c r="D41" s="57">
        <f>КС!D41</f>
        <v>547670624</v>
      </c>
      <c r="E41" s="57">
        <f>'ДС(пр.05-24)'!D41</f>
        <v>72382425</v>
      </c>
      <c r="F41" s="57">
        <f t="shared" si="1"/>
        <v>730123171.38</v>
      </c>
      <c r="G41" s="57">
        <f>'АПУ профилактика'!D42</f>
        <v>300786735</v>
      </c>
      <c r="H41" s="57">
        <f>'Диспан.набл.(КП)'!D42</f>
        <v>75166852</v>
      </c>
      <c r="I41" s="57">
        <f>'АПУ неотл.пом.5-24'!D41</f>
        <v>46912665</v>
      </c>
      <c r="J41" s="57">
        <f>'АПУ обращения '!D41</f>
        <v>268251329.38</v>
      </c>
      <c r="K41" s="57">
        <f>'ОДИ ПГГ 5-24'!D41</f>
        <v>30920168</v>
      </c>
      <c r="L41" s="57">
        <f>'ОДИ МЗ РБ 4-24'!D41</f>
        <v>8085422</v>
      </c>
      <c r="M41" s="57">
        <f>'ФАП(05-24) '!D41</f>
        <v>0</v>
      </c>
      <c r="N41" s="61"/>
      <c r="O41" s="57">
        <f>' СМП '!D41</f>
        <v>0</v>
      </c>
      <c r="P41" s="57">
        <f>'Гемодиализ (пр.05-24) '!D41</f>
        <v>0</v>
      </c>
      <c r="Q41" s="57">
        <f>'Мед.реаб.(АПУ,ДС,КС) '!D41</f>
        <v>5882473</v>
      </c>
      <c r="R41" s="57">
        <f t="shared" si="3"/>
        <v>1356058693.3800001</v>
      </c>
      <c r="S41" s="159"/>
    </row>
    <row r="42" spans="1:19" s="1" customFormat="1" x14ac:dyDescent="0.2">
      <c r="A42" s="25">
        <v>31</v>
      </c>
      <c r="B42" s="14" t="s">
        <v>96</v>
      </c>
      <c r="C42" s="10" t="s">
        <v>16</v>
      </c>
      <c r="D42" s="57">
        <f>КС!D42</f>
        <v>52100643</v>
      </c>
      <c r="E42" s="57">
        <f>'ДС(пр.05-24)'!D42</f>
        <v>14372180</v>
      </c>
      <c r="F42" s="57">
        <f t="shared" si="1"/>
        <v>176788345</v>
      </c>
      <c r="G42" s="57">
        <f>'АПУ профилактика'!D43</f>
        <v>53922394</v>
      </c>
      <c r="H42" s="57">
        <f>'Диспан.набл.(КП)'!D43</f>
        <v>11098745</v>
      </c>
      <c r="I42" s="57">
        <f>'АПУ неотл.пом.5-24'!D42</f>
        <v>10542810</v>
      </c>
      <c r="J42" s="57">
        <f>'АПУ обращения '!D42</f>
        <v>51976712</v>
      </c>
      <c r="K42" s="57">
        <f>'ОДИ ПГГ 5-24'!D42</f>
        <v>1927899</v>
      </c>
      <c r="L42" s="57">
        <f>'ОДИ МЗ РБ 4-24'!D42</f>
        <v>0</v>
      </c>
      <c r="M42" s="57">
        <f>'ФАП(05-24) '!D42</f>
        <v>47319785</v>
      </c>
      <c r="N42" s="57"/>
      <c r="O42" s="57">
        <f>' СМП '!D42</f>
        <v>0</v>
      </c>
      <c r="P42" s="57">
        <f>'Гемодиализ (пр.05-24) '!D42</f>
        <v>0</v>
      </c>
      <c r="Q42" s="57">
        <f>'Мед.реаб.(АПУ,ДС,КС) '!D42</f>
        <v>0</v>
      </c>
      <c r="R42" s="57">
        <f t="shared" si="3"/>
        <v>243261168</v>
      </c>
      <c r="S42" s="159"/>
    </row>
    <row r="43" spans="1:19" s="1" customFormat="1" x14ac:dyDescent="0.2">
      <c r="A43" s="25">
        <v>32</v>
      </c>
      <c r="B43" s="26" t="s">
        <v>97</v>
      </c>
      <c r="C43" s="10" t="s">
        <v>21</v>
      </c>
      <c r="D43" s="57">
        <f>КС!D43</f>
        <v>381928723</v>
      </c>
      <c r="E43" s="57">
        <f>'ДС(пр.05-24)'!D43</f>
        <v>54624005</v>
      </c>
      <c r="F43" s="57">
        <f t="shared" si="1"/>
        <v>488875003</v>
      </c>
      <c r="G43" s="57">
        <f>'АПУ профилактика'!D44</f>
        <v>189503578</v>
      </c>
      <c r="H43" s="57">
        <f>'Диспан.набл.(КП)'!D44</f>
        <v>53671996</v>
      </c>
      <c r="I43" s="57">
        <f>'АПУ неотл.пом.5-24'!D43</f>
        <v>28393265</v>
      </c>
      <c r="J43" s="57">
        <f>'АПУ обращения '!D43</f>
        <v>167246025</v>
      </c>
      <c r="K43" s="57">
        <f>'ОДИ ПГГ 5-24'!D43</f>
        <v>15325400</v>
      </c>
      <c r="L43" s="57">
        <f>'ОДИ МЗ РБ 4-24'!D43</f>
        <v>0</v>
      </c>
      <c r="M43" s="57">
        <f>'ФАП(05-24) '!D43</f>
        <v>34734739</v>
      </c>
      <c r="N43" s="57"/>
      <c r="O43" s="57">
        <f>' СМП '!D43</f>
        <v>0</v>
      </c>
      <c r="P43" s="57">
        <f>'Гемодиализ (пр.05-24) '!D43</f>
        <v>0</v>
      </c>
      <c r="Q43" s="57">
        <f>'Мед.реаб.(АПУ,ДС,КС) '!D43</f>
        <v>14802469</v>
      </c>
      <c r="R43" s="57">
        <f t="shared" ref="R43:R73" si="4">D43+E43+F43+O43+P43+Q43</f>
        <v>940230200</v>
      </c>
      <c r="S43" s="159"/>
    </row>
    <row r="44" spans="1:19" s="1" customFormat="1" x14ac:dyDescent="0.2">
      <c r="A44" s="25">
        <v>33</v>
      </c>
      <c r="B44" s="14" t="s">
        <v>98</v>
      </c>
      <c r="C44" s="10" t="s">
        <v>25</v>
      </c>
      <c r="D44" s="57">
        <f>КС!D44</f>
        <v>64115759</v>
      </c>
      <c r="E44" s="57">
        <f>'ДС(пр.05-24)'!D44</f>
        <v>19494168</v>
      </c>
      <c r="F44" s="57">
        <f t="shared" si="1"/>
        <v>214751915</v>
      </c>
      <c r="G44" s="57">
        <f>'АПУ профилактика'!D45</f>
        <v>70691280</v>
      </c>
      <c r="H44" s="57">
        <f>'Диспан.набл.(КП)'!D45</f>
        <v>17283761</v>
      </c>
      <c r="I44" s="57">
        <f>'АПУ неотл.пом.5-24'!D44</f>
        <v>11056013</v>
      </c>
      <c r="J44" s="57">
        <f>'АПУ обращения '!D44</f>
        <v>68020259</v>
      </c>
      <c r="K44" s="57">
        <f>'ОДИ ПГГ 5-24'!D44</f>
        <v>2549695</v>
      </c>
      <c r="L44" s="57">
        <f>'ОДИ МЗ РБ 4-24'!D44</f>
        <v>0</v>
      </c>
      <c r="M44" s="57">
        <f>'ФАП(05-24) '!D44</f>
        <v>45150907</v>
      </c>
      <c r="N44" s="57"/>
      <c r="O44" s="57">
        <f>' СМП '!D44</f>
        <v>0</v>
      </c>
      <c r="P44" s="57">
        <f>'Гемодиализ (пр.05-24) '!D44</f>
        <v>0</v>
      </c>
      <c r="Q44" s="57">
        <f>'Мед.реаб.(АПУ,ДС,КС) '!D44</f>
        <v>0</v>
      </c>
      <c r="R44" s="57">
        <f t="shared" si="4"/>
        <v>298361842</v>
      </c>
      <c r="S44" s="159"/>
    </row>
    <row r="45" spans="1:19" x14ac:dyDescent="0.2">
      <c r="A45" s="25">
        <v>34</v>
      </c>
      <c r="B45" s="12" t="s">
        <v>99</v>
      </c>
      <c r="C45" s="10" t="s">
        <v>222</v>
      </c>
      <c r="D45" s="57">
        <f>КС!D45</f>
        <v>227866561</v>
      </c>
      <c r="E45" s="57">
        <f>'ДС(пр.05-24)'!D45</f>
        <v>50430156</v>
      </c>
      <c r="F45" s="57">
        <f t="shared" si="1"/>
        <v>509923208</v>
      </c>
      <c r="G45" s="57">
        <f>'АПУ профилактика'!D46</f>
        <v>178376627</v>
      </c>
      <c r="H45" s="57">
        <f>'Диспан.набл.(КП)'!D46</f>
        <v>57458018</v>
      </c>
      <c r="I45" s="57">
        <f>'АПУ неотл.пом.5-24'!D45</f>
        <v>35107194</v>
      </c>
      <c r="J45" s="57">
        <f>'АПУ обращения '!D45</f>
        <v>165870630</v>
      </c>
      <c r="K45" s="57">
        <f>'ОДИ ПГГ 5-24'!D45</f>
        <v>20498412</v>
      </c>
      <c r="L45" s="57">
        <f>'ОДИ МЗ РБ 4-24'!D45</f>
        <v>0</v>
      </c>
      <c r="M45" s="57">
        <f>'ФАП(05-24) '!D45</f>
        <v>52612327</v>
      </c>
      <c r="N45" s="61"/>
      <c r="O45" s="57">
        <f>' СМП '!D45</f>
        <v>0</v>
      </c>
      <c r="P45" s="57">
        <f>'Гемодиализ (пр.05-24) '!D45</f>
        <v>0</v>
      </c>
      <c r="Q45" s="57">
        <f>'Мед.реаб.(АПУ,ДС,КС) '!D45</f>
        <v>3609304</v>
      </c>
      <c r="R45" s="57">
        <f t="shared" si="4"/>
        <v>791829229</v>
      </c>
      <c r="S45" s="159"/>
    </row>
    <row r="46" spans="1:19" s="1" customFormat="1" x14ac:dyDescent="0.2">
      <c r="A46" s="25">
        <v>35</v>
      </c>
      <c r="B46" s="15" t="s">
        <v>100</v>
      </c>
      <c r="C46" s="16" t="s">
        <v>223</v>
      </c>
      <c r="D46" s="57">
        <f>КС!D46</f>
        <v>65174337</v>
      </c>
      <c r="E46" s="57">
        <f>'ДС(пр.05-24)'!D46</f>
        <v>17711399</v>
      </c>
      <c r="F46" s="57">
        <f t="shared" si="1"/>
        <v>208489114</v>
      </c>
      <c r="G46" s="57">
        <f>'АПУ профилактика'!D47</f>
        <v>62304644</v>
      </c>
      <c r="H46" s="57">
        <f>'Диспан.набл.(КП)'!D47</f>
        <v>15815391</v>
      </c>
      <c r="I46" s="57">
        <f>'АПУ неотл.пом.5-24'!D46</f>
        <v>11231805</v>
      </c>
      <c r="J46" s="57">
        <f>'АПУ обращения '!D46</f>
        <v>60311720</v>
      </c>
      <c r="K46" s="57">
        <f>'ОДИ ПГГ 5-24'!D46</f>
        <v>2304943</v>
      </c>
      <c r="L46" s="57">
        <f>'ОДИ МЗ РБ 4-24'!D46</f>
        <v>0</v>
      </c>
      <c r="M46" s="57">
        <f>'ФАП(05-24) '!D46</f>
        <v>56520611</v>
      </c>
      <c r="N46" s="57"/>
      <c r="O46" s="57">
        <f>' СМП '!D46</f>
        <v>0</v>
      </c>
      <c r="P46" s="57">
        <f>'Гемодиализ (пр.05-24) '!D46</f>
        <v>0</v>
      </c>
      <c r="Q46" s="57">
        <f>'Мед.реаб.(АПУ,ДС,КС) '!D46</f>
        <v>0</v>
      </c>
      <c r="R46" s="57">
        <f t="shared" si="4"/>
        <v>291374850</v>
      </c>
      <c r="S46" s="159"/>
    </row>
    <row r="47" spans="1:19" s="1" customFormat="1" x14ac:dyDescent="0.2">
      <c r="A47" s="25">
        <v>36</v>
      </c>
      <c r="B47" s="12" t="s">
        <v>101</v>
      </c>
      <c r="C47" s="10" t="s">
        <v>224</v>
      </c>
      <c r="D47" s="57">
        <f>КС!D47</f>
        <v>41219717</v>
      </c>
      <c r="E47" s="57">
        <f>'ДС(пр.05-24)'!D47</f>
        <v>10544821</v>
      </c>
      <c r="F47" s="57">
        <f t="shared" si="1"/>
        <v>137659051</v>
      </c>
      <c r="G47" s="57">
        <f>'АПУ профилактика'!D48</f>
        <v>39235801</v>
      </c>
      <c r="H47" s="57">
        <f>'Диспан.набл.(КП)'!D48</f>
        <v>14367108</v>
      </c>
      <c r="I47" s="57">
        <f>'АПУ неотл.пом.5-24'!D47</f>
        <v>7829769</v>
      </c>
      <c r="J47" s="57">
        <f>'АПУ обращения '!D47</f>
        <v>40190198</v>
      </c>
      <c r="K47" s="57">
        <f>'ОДИ ПГГ 5-24'!D47</f>
        <v>725988</v>
      </c>
      <c r="L47" s="57">
        <f>'ОДИ МЗ РБ 4-24'!D47</f>
        <v>0</v>
      </c>
      <c r="M47" s="57">
        <f>'ФАП(05-24) '!D47</f>
        <v>35310187</v>
      </c>
      <c r="N47" s="57"/>
      <c r="O47" s="57">
        <f>' СМП '!D47</f>
        <v>0</v>
      </c>
      <c r="P47" s="57">
        <f>'Гемодиализ (пр.05-24) '!D47</f>
        <v>0</v>
      </c>
      <c r="Q47" s="57">
        <f>'Мед.реаб.(АПУ,ДС,КС) '!D47</f>
        <v>0</v>
      </c>
      <c r="R47" s="57">
        <f t="shared" si="4"/>
        <v>189423589</v>
      </c>
      <c r="S47" s="159"/>
    </row>
    <row r="48" spans="1:19" s="1" customFormat="1" x14ac:dyDescent="0.2">
      <c r="A48" s="25">
        <v>37</v>
      </c>
      <c r="B48" s="12" t="s">
        <v>102</v>
      </c>
      <c r="C48" s="10" t="s">
        <v>24</v>
      </c>
      <c r="D48" s="57">
        <f>КС!D48</f>
        <v>59502177</v>
      </c>
      <c r="E48" s="57">
        <f>'ДС(пр.05-24)'!D48</f>
        <v>19143017</v>
      </c>
      <c r="F48" s="57">
        <f t="shared" si="1"/>
        <v>229508515</v>
      </c>
      <c r="G48" s="57">
        <f>'АПУ профилактика'!D49</f>
        <v>70842129</v>
      </c>
      <c r="H48" s="57">
        <f>'Диспан.набл.(КП)'!D49</f>
        <v>22712154</v>
      </c>
      <c r="I48" s="57">
        <f>'АПУ неотл.пом.5-24'!D48</f>
        <v>13492939</v>
      </c>
      <c r="J48" s="57">
        <f>'АПУ обращения '!D48</f>
        <v>71928330</v>
      </c>
      <c r="K48" s="57">
        <f>'ОДИ ПГГ 5-24'!D48</f>
        <v>1519267</v>
      </c>
      <c r="L48" s="57">
        <f>'ОДИ МЗ РБ 4-24'!D48</f>
        <v>0</v>
      </c>
      <c r="M48" s="57">
        <f>'ФАП(05-24) '!D48</f>
        <v>49013696</v>
      </c>
      <c r="N48" s="57"/>
      <c r="O48" s="57">
        <f>' СМП '!D48</f>
        <v>0</v>
      </c>
      <c r="P48" s="57">
        <f>'Гемодиализ (пр.05-24) '!D48</f>
        <v>0</v>
      </c>
      <c r="Q48" s="57">
        <f>'Мед.реаб.(АПУ,ДС,КС) '!D48</f>
        <v>1200282</v>
      </c>
      <c r="R48" s="57">
        <f t="shared" si="4"/>
        <v>309353991</v>
      </c>
      <c r="S48" s="159"/>
    </row>
    <row r="49" spans="1:19" s="1" customFormat="1" x14ac:dyDescent="0.2">
      <c r="A49" s="25">
        <v>38</v>
      </c>
      <c r="B49" s="26" t="s">
        <v>103</v>
      </c>
      <c r="C49" s="10" t="s">
        <v>20</v>
      </c>
      <c r="D49" s="57">
        <f>КС!D49</f>
        <v>30783875</v>
      </c>
      <c r="E49" s="57">
        <f>'ДС(пр.05-24)'!D49</f>
        <v>8666599</v>
      </c>
      <c r="F49" s="57">
        <f t="shared" si="1"/>
        <v>112450106</v>
      </c>
      <c r="G49" s="57">
        <f>'АПУ профилактика'!D50</f>
        <v>29359198</v>
      </c>
      <c r="H49" s="57">
        <f>'Диспан.набл.(КП)'!D50</f>
        <v>9385285</v>
      </c>
      <c r="I49" s="57">
        <f>'АПУ неотл.пом.5-24'!D49</f>
        <v>5771647</v>
      </c>
      <c r="J49" s="57">
        <f>'АПУ обращения '!D49</f>
        <v>33932777</v>
      </c>
      <c r="K49" s="57">
        <f>'ОДИ ПГГ 5-24'!D49</f>
        <v>1145253</v>
      </c>
      <c r="L49" s="57">
        <f>'ОДИ МЗ РБ 4-24'!D49</f>
        <v>0</v>
      </c>
      <c r="M49" s="57">
        <f>'ФАП(05-24) '!D49</f>
        <v>32855946</v>
      </c>
      <c r="N49" s="57"/>
      <c r="O49" s="57">
        <f>' СМП '!D49</f>
        <v>0</v>
      </c>
      <c r="P49" s="57">
        <f>'Гемодиализ (пр.05-24) '!D49</f>
        <v>0</v>
      </c>
      <c r="Q49" s="57">
        <f>'Мед.реаб.(АПУ,ДС,КС) '!D49</f>
        <v>0</v>
      </c>
      <c r="R49" s="57">
        <f t="shared" si="4"/>
        <v>151900580</v>
      </c>
      <c r="S49" s="159"/>
    </row>
    <row r="50" spans="1:19" s="1" customFormat="1" x14ac:dyDescent="0.2">
      <c r="A50" s="25">
        <v>39</v>
      </c>
      <c r="B50" s="14" t="s">
        <v>104</v>
      </c>
      <c r="C50" s="10" t="s">
        <v>105</v>
      </c>
      <c r="D50" s="57">
        <f>КС!D50</f>
        <v>51483765</v>
      </c>
      <c r="E50" s="57">
        <f>'ДС(пр.05-24)'!D50</f>
        <v>26559891</v>
      </c>
      <c r="F50" s="57">
        <f t="shared" si="1"/>
        <v>77731567</v>
      </c>
      <c r="G50" s="57">
        <f>'АПУ профилактика'!D51</f>
        <v>29831672</v>
      </c>
      <c r="H50" s="57">
        <f>'Диспан.набл.(КП)'!D51</f>
        <v>12050780</v>
      </c>
      <c r="I50" s="57">
        <f>'АПУ неотл.пом.5-24'!D50</f>
        <v>4795574</v>
      </c>
      <c r="J50" s="57">
        <f>'АПУ обращения '!D50</f>
        <v>24356268</v>
      </c>
      <c r="K50" s="57">
        <f>'ОДИ ПГГ 5-24'!D50</f>
        <v>5899976</v>
      </c>
      <c r="L50" s="57">
        <f>'ОДИ МЗ РБ 4-24'!D50</f>
        <v>797297</v>
      </c>
      <c r="M50" s="57">
        <f>'ФАП(05-24) '!D50</f>
        <v>0</v>
      </c>
      <c r="N50" s="57"/>
      <c r="O50" s="57">
        <f>' СМП '!D50</f>
        <v>0</v>
      </c>
      <c r="P50" s="57">
        <f>'Гемодиализ (пр.05-24) '!D50</f>
        <v>0</v>
      </c>
      <c r="Q50" s="57">
        <f>'Мед.реаб.(АПУ,ДС,КС) '!D50</f>
        <v>0</v>
      </c>
      <c r="R50" s="57">
        <f t="shared" si="4"/>
        <v>155775223</v>
      </c>
      <c r="S50" s="159"/>
    </row>
    <row r="51" spans="1:19" s="22" customFormat="1" x14ac:dyDescent="0.2">
      <c r="A51" s="25">
        <v>40</v>
      </c>
      <c r="B51" s="27" t="s">
        <v>106</v>
      </c>
      <c r="C51" s="21" t="s">
        <v>107</v>
      </c>
      <c r="D51" s="57">
        <f>КС!D51</f>
        <v>469651702</v>
      </c>
      <c r="E51" s="57">
        <f>'ДС(пр.05-24)'!D51</f>
        <v>73461357</v>
      </c>
      <c r="F51" s="57">
        <f t="shared" si="1"/>
        <v>727236252.34000003</v>
      </c>
      <c r="G51" s="57">
        <f>'АПУ профилактика'!D52</f>
        <v>288687566</v>
      </c>
      <c r="H51" s="57">
        <f>'Диспан.набл.(КП)'!D52</f>
        <v>63720373</v>
      </c>
      <c r="I51" s="57">
        <f>'АПУ неотл.пом.5-24'!D51</f>
        <v>46054788</v>
      </c>
      <c r="J51" s="57">
        <f>'АПУ обращения '!D51</f>
        <v>250894849.34</v>
      </c>
      <c r="K51" s="57">
        <f>'ОДИ ПГГ 5-24'!D51</f>
        <v>56740478</v>
      </c>
      <c r="L51" s="57">
        <f>'ОДИ МЗ РБ 4-24'!D51</f>
        <v>21138198</v>
      </c>
      <c r="M51" s="57">
        <f>'ФАП(05-24) '!D51</f>
        <v>0</v>
      </c>
      <c r="N51" s="60"/>
      <c r="O51" s="57">
        <f>' СМП '!D51</f>
        <v>431419527</v>
      </c>
      <c r="P51" s="57">
        <f>'Гемодиализ (пр.05-24) '!D51</f>
        <v>0</v>
      </c>
      <c r="Q51" s="57">
        <f>'Мед.реаб.(АПУ,ДС,КС) '!D51</f>
        <v>32771153</v>
      </c>
      <c r="R51" s="57">
        <f t="shared" si="4"/>
        <v>1734539991.3400002</v>
      </c>
      <c r="S51" s="159"/>
    </row>
    <row r="52" spans="1:19" s="1" customFormat="1" x14ac:dyDescent="0.2">
      <c r="A52" s="25">
        <v>41</v>
      </c>
      <c r="B52" s="12" t="s">
        <v>108</v>
      </c>
      <c r="C52" s="10" t="s">
        <v>229</v>
      </c>
      <c r="D52" s="57">
        <f>КС!D52</f>
        <v>63101959</v>
      </c>
      <c r="E52" s="57">
        <f>'ДС(пр.05-24)'!D52</f>
        <v>16591669</v>
      </c>
      <c r="F52" s="57">
        <f t="shared" si="1"/>
        <v>186088643</v>
      </c>
      <c r="G52" s="57">
        <f>'АПУ профилактика'!D53</f>
        <v>53263294</v>
      </c>
      <c r="H52" s="57">
        <f>'Диспан.набл.(КП)'!D53</f>
        <v>18169216</v>
      </c>
      <c r="I52" s="57">
        <f>'АПУ неотл.пом.5-24'!D52</f>
        <v>10898299</v>
      </c>
      <c r="J52" s="57">
        <f>'АПУ обращения '!D52</f>
        <v>54988635</v>
      </c>
      <c r="K52" s="57">
        <f>'ОДИ ПГГ 5-24'!D52</f>
        <v>1920844</v>
      </c>
      <c r="L52" s="57">
        <f>'ОДИ МЗ РБ 4-24'!D52</f>
        <v>0</v>
      </c>
      <c r="M52" s="57">
        <f>'ФАП(05-24) '!D52</f>
        <v>46848355</v>
      </c>
      <c r="N52" s="57"/>
      <c r="O52" s="57">
        <f>' СМП '!D52</f>
        <v>0</v>
      </c>
      <c r="P52" s="57">
        <f>'Гемодиализ (пр.05-24) '!D52</f>
        <v>0</v>
      </c>
      <c r="Q52" s="57">
        <f>'Мед.реаб.(АПУ,ДС,КС) '!D52</f>
        <v>1436158</v>
      </c>
      <c r="R52" s="57">
        <f t="shared" si="4"/>
        <v>267218429</v>
      </c>
      <c r="S52" s="159"/>
    </row>
    <row r="53" spans="1:19" s="1" customFormat="1" ht="10.5" customHeight="1" x14ac:dyDescent="0.2">
      <c r="A53" s="25">
        <v>42</v>
      </c>
      <c r="B53" s="12" t="s">
        <v>109</v>
      </c>
      <c r="C53" s="10" t="s">
        <v>2</v>
      </c>
      <c r="D53" s="57">
        <f>КС!D53</f>
        <v>300983574</v>
      </c>
      <c r="E53" s="57">
        <f>'ДС(пр.05-24)'!D53</f>
        <v>49769100</v>
      </c>
      <c r="F53" s="57">
        <f t="shared" si="1"/>
        <v>482005437</v>
      </c>
      <c r="G53" s="57">
        <f>'АПУ профилактика'!D54</f>
        <v>186745975</v>
      </c>
      <c r="H53" s="57">
        <f>'Диспан.набл.(КП)'!D54</f>
        <v>37417359</v>
      </c>
      <c r="I53" s="57">
        <f>'АПУ неотл.пом.5-24'!D53</f>
        <v>29859827</v>
      </c>
      <c r="J53" s="57">
        <f>'АПУ обращения '!D53</f>
        <v>182875071</v>
      </c>
      <c r="K53" s="57">
        <f>'ОДИ ПГГ 5-24'!D53</f>
        <v>15588563</v>
      </c>
      <c r="L53" s="57">
        <f>'ОДИ МЗ РБ 4-24'!D53</f>
        <v>0</v>
      </c>
      <c r="M53" s="57">
        <f>'ФАП(05-24) '!D53</f>
        <v>29518642</v>
      </c>
      <c r="N53" s="57"/>
      <c r="O53" s="57">
        <f>' СМП '!D53</f>
        <v>0</v>
      </c>
      <c r="P53" s="57">
        <f>'Гемодиализ (пр.05-24) '!D53</f>
        <v>0</v>
      </c>
      <c r="Q53" s="57">
        <f>'Мед.реаб.(АПУ,ДС,КС) '!D53</f>
        <v>0</v>
      </c>
      <c r="R53" s="57">
        <f t="shared" si="4"/>
        <v>832758111</v>
      </c>
      <c r="S53" s="159"/>
    </row>
    <row r="54" spans="1:19" s="1" customFormat="1" x14ac:dyDescent="0.2">
      <c r="A54" s="25">
        <v>43</v>
      </c>
      <c r="B54" s="26" t="s">
        <v>110</v>
      </c>
      <c r="C54" s="10" t="s">
        <v>3</v>
      </c>
      <c r="D54" s="57">
        <f>КС!D54</f>
        <v>48332624</v>
      </c>
      <c r="E54" s="57">
        <f>'ДС(пр.05-24)'!D54</f>
        <v>11117435</v>
      </c>
      <c r="F54" s="57">
        <f t="shared" si="1"/>
        <v>146500897</v>
      </c>
      <c r="G54" s="57">
        <f>'АПУ профилактика'!D55</f>
        <v>41310197</v>
      </c>
      <c r="H54" s="57">
        <f>'Диспан.набл.(КП)'!D55</f>
        <v>14700792</v>
      </c>
      <c r="I54" s="57">
        <f>'АПУ неотл.пом.5-24'!D54</f>
        <v>8317857</v>
      </c>
      <c r="J54" s="57">
        <f>'АПУ обращения '!D54</f>
        <v>42044887</v>
      </c>
      <c r="K54" s="57">
        <f>'ОДИ ПГГ 5-24'!D54</f>
        <v>1437756</v>
      </c>
      <c r="L54" s="57">
        <f>'ОДИ МЗ РБ 4-24'!D54</f>
        <v>0</v>
      </c>
      <c r="M54" s="57">
        <f>'ФАП(05-24) '!D54</f>
        <v>38689408</v>
      </c>
      <c r="N54" s="57"/>
      <c r="O54" s="57">
        <f>' СМП '!D54</f>
        <v>0</v>
      </c>
      <c r="P54" s="57">
        <f>'Гемодиализ (пр.05-24) '!D54</f>
        <v>0</v>
      </c>
      <c r="Q54" s="57">
        <f>'Мед.реаб.(АПУ,ДС,КС) '!D54</f>
        <v>0</v>
      </c>
      <c r="R54" s="57">
        <f t="shared" si="4"/>
        <v>205950956</v>
      </c>
      <c r="S54" s="159"/>
    </row>
    <row r="55" spans="1:19" s="1" customFormat="1" x14ac:dyDescent="0.2">
      <c r="A55" s="25">
        <v>44</v>
      </c>
      <c r="B55" s="26" t="s">
        <v>111</v>
      </c>
      <c r="C55" s="10" t="s">
        <v>225</v>
      </c>
      <c r="D55" s="57">
        <f>КС!D55</f>
        <v>73572876</v>
      </c>
      <c r="E55" s="57">
        <f>'ДС(пр.05-24)'!D55</f>
        <v>19020595</v>
      </c>
      <c r="F55" s="57">
        <f t="shared" si="1"/>
        <v>225536445</v>
      </c>
      <c r="G55" s="57">
        <f>'АПУ профилактика'!D56</f>
        <v>65233226</v>
      </c>
      <c r="H55" s="57">
        <f>'Диспан.набл.(КП)'!D56</f>
        <v>20897381</v>
      </c>
      <c r="I55" s="57">
        <f>'АПУ неотл.пом.5-24'!D55</f>
        <v>12262206</v>
      </c>
      <c r="J55" s="57">
        <f>'АПУ обращения '!D55</f>
        <v>62599116</v>
      </c>
      <c r="K55" s="57">
        <f>'ОДИ ПГГ 5-24'!D55</f>
        <v>1908865</v>
      </c>
      <c r="L55" s="57">
        <f>'ОДИ МЗ РБ 4-24'!D55</f>
        <v>0</v>
      </c>
      <c r="M55" s="57">
        <f>'ФАП(05-24) '!D55</f>
        <v>62635651</v>
      </c>
      <c r="N55" s="57"/>
      <c r="O55" s="57">
        <f>' СМП '!D55</f>
        <v>0</v>
      </c>
      <c r="P55" s="57">
        <f>'Гемодиализ (пр.05-24) '!D55</f>
        <v>0</v>
      </c>
      <c r="Q55" s="57">
        <f>'Мед.реаб.(АПУ,ДС,КС) '!D55</f>
        <v>2525298</v>
      </c>
      <c r="R55" s="57">
        <f t="shared" si="4"/>
        <v>320655214</v>
      </c>
      <c r="S55" s="159"/>
    </row>
    <row r="56" spans="1:19" s="1" customFormat="1" x14ac:dyDescent="0.2">
      <c r="A56" s="25">
        <v>45</v>
      </c>
      <c r="B56" s="14" t="s">
        <v>112</v>
      </c>
      <c r="C56" s="10" t="s">
        <v>0</v>
      </c>
      <c r="D56" s="57">
        <f>КС!D56</f>
        <v>88323375</v>
      </c>
      <c r="E56" s="57">
        <f>'ДС(пр.05-24)'!D56</f>
        <v>21954574</v>
      </c>
      <c r="F56" s="57">
        <f t="shared" si="1"/>
        <v>249571380</v>
      </c>
      <c r="G56" s="57">
        <f>'АПУ профилактика'!D57</f>
        <v>80174271</v>
      </c>
      <c r="H56" s="57">
        <f>'Диспан.набл.(КП)'!D57</f>
        <v>22672496</v>
      </c>
      <c r="I56" s="57">
        <f>'АПУ неотл.пом.5-24'!D56</f>
        <v>15279078</v>
      </c>
      <c r="J56" s="57">
        <f>'АПУ обращения '!D56</f>
        <v>78094462</v>
      </c>
      <c r="K56" s="57">
        <f>'ОДИ ПГГ 5-24'!D56</f>
        <v>7082638</v>
      </c>
      <c r="L56" s="57">
        <f>'ОДИ МЗ РБ 4-24'!D56</f>
        <v>0</v>
      </c>
      <c r="M56" s="57">
        <f>'ФАП(05-24) '!D56</f>
        <v>46268435</v>
      </c>
      <c r="N56" s="57"/>
      <c r="O56" s="57">
        <f>' СМП '!D56</f>
        <v>0</v>
      </c>
      <c r="P56" s="57">
        <f>'Гемодиализ (пр.05-24) '!D56</f>
        <v>0</v>
      </c>
      <c r="Q56" s="57">
        <f>'Мед.реаб.(АПУ,ДС,КС) '!D56</f>
        <v>0</v>
      </c>
      <c r="R56" s="57">
        <f t="shared" si="4"/>
        <v>359849329</v>
      </c>
      <c r="S56" s="159"/>
    </row>
    <row r="57" spans="1:19" s="1" customFormat="1" ht="10.5" customHeight="1" x14ac:dyDescent="0.2">
      <c r="A57" s="25">
        <v>46</v>
      </c>
      <c r="B57" s="26" t="s">
        <v>113</v>
      </c>
      <c r="C57" s="10" t="s">
        <v>4</v>
      </c>
      <c r="D57" s="57">
        <f>КС!D57</f>
        <v>32092855</v>
      </c>
      <c r="E57" s="57">
        <f>'ДС(пр.05-24)'!D57</f>
        <v>7225237</v>
      </c>
      <c r="F57" s="57">
        <f t="shared" si="1"/>
        <v>98876823</v>
      </c>
      <c r="G57" s="57">
        <f>'АПУ профилактика'!D58</f>
        <v>25020995</v>
      </c>
      <c r="H57" s="57">
        <f>'Диспан.набл.(КП)'!D58</f>
        <v>10896710</v>
      </c>
      <c r="I57" s="57">
        <f>'АПУ неотл.пом.5-24'!D57</f>
        <v>5213752</v>
      </c>
      <c r="J57" s="57">
        <f>'АПУ обращения '!D57</f>
        <v>27528881</v>
      </c>
      <c r="K57" s="57">
        <f>'ОДИ ПГГ 5-24'!D57</f>
        <v>644394</v>
      </c>
      <c r="L57" s="57">
        <f>'ОДИ МЗ РБ 4-24'!D57</f>
        <v>0</v>
      </c>
      <c r="M57" s="57">
        <f>'ФАП(05-24) '!D57</f>
        <v>29572091</v>
      </c>
      <c r="N57" s="57"/>
      <c r="O57" s="57">
        <f>' СМП '!D57</f>
        <v>0</v>
      </c>
      <c r="P57" s="57">
        <f>'Гемодиализ (пр.05-24) '!D57</f>
        <v>0</v>
      </c>
      <c r="Q57" s="57">
        <f>'Мед.реаб.(АПУ,ДС,КС) '!D57</f>
        <v>0</v>
      </c>
      <c r="R57" s="57">
        <f t="shared" si="4"/>
        <v>138194915</v>
      </c>
      <c r="S57" s="159"/>
    </row>
    <row r="58" spans="1:19" s="1" customFormat="1" x14ac:dyDescent="0.2">
      <c r="A58" s="25">
        <v>47</v>
      </c>
      <c r="B58" s="14" t="s">
        <v>114</v>
      </c>
      <c r="C58" s="10" t="s">
        <v>1</v>
      </c>
      <c r="D58" s="57">
        <f>КС!D58</f>
        <v>59842612</v>
      </c>
      <c r="E58" s="57">
        <f>'ДС(пр.05-24)'!D58</f>
        <v>14867697</v>
      </c>
      <c r="F58" s="57">
        <f t="shared" si="1"/>
        <v>180721962</v>
      </c>
      <c r="G58" s="57">
        <f>'АПУ профилактика'!D59</f>
        <v>55445695</v>
      </c>
      <c r="H58" s="57">
        <f>'Диспан.набл.(КП)'!D59</f>
        <v>14475887</v>
      </c>
      <c r="I58" s="57">
        <f>'АПУ неотл.пом.5-24'!D58</f>
        <v>10592028</v>
      </c>
      <c r="J58" s="57">
        <f>'АПУ обращения '!D58</f>
        <v>54072216</v>
      </c>
      <c r="K58" s="57">
        <f>'ОДИ ПГГ 5-24'!D58</f>
        <v>1821326</v>
      </c>
      <c r="L58" s="57">
        <f>'ОДИ МЗ РБ 4-24'!D58</f>
        <v>0</v>
      </c>
      <c r="M58" s="57">
        <f>'ФАП(05-24) '!D58</f>
        <v>44314810</v>
      </c>
      <c r="N58" s="57"/>
      <c r="O58" s="57">
        <f>' СМП '!D58</f>
        <v>0</v>
      </c>
      <c r="P58" s="57">
        <f>'Гемодиализ (пр.05-24) '!D58</f>
        <v>0</v>
      </c>
      <c r="Q58" s="57">
        <f>'Мед.реаб.(АПУ,ДС,КС) '!D58</f>
        <v>0</v>
      </c>
      <c r="R58" s="57">
        <f t="shared" si="4"/>
        <v>255432271</v>
      </c>
      <c r="S58" s="159"/>
    </row>
    <row r="59" spans="1:19" s="1" customFormat="1" x14ac:dyDescent="0.2">
      <c r="A59" s="25">
        <v>48</v>
      </c>
      <c r="B59" s="26" t="s">
        <v>115</v>
      </c>
      <c r="C59" s="10" t="s">
        <v>226</v>
      </c>
      <c r="D59" s="57">
        <f>КС!D59</f>
        <v>85258926</v>
      </c>
      <c r="E59" s="57">
        <f>'ДС(пр.05-24)'!D59</f>
        <v>22670867</v>
      </c>
      <c r="F59" s="57">
        <f t="shared" si="1"/>
        <v>254766184</v>
      </c>
      <c r="G59" s="57">
        <f>'АПУ профилактика'!D60</f>
        <v>82964176</v>
      </c>
      <c r="H59" s="57">
        <f>'Диспан.набл.(КП)'!D60</f>
        <v>31975815</v>
      </c>
      <c r="I59" s="57">
        <f>'АПУ неотл.пом.5-24'!D59</f>
        <v>16042196</v>
      </c>
      <c r="J59" s="57">
        <f>'АПУ обращения '!D59</f>
        <v>77535643</v>
      </c>
      <c r="K59" s="57">
        <f>'ОДИ ПГГ 5-24'!D59</f>
        <v>3089052</v>
      </c>
      <c r="L59" s="57">
        <f>'ОДИ МЗ РБ 4-24'!D59</f>
        <v>0</v>
      </c>
      <c r="M59" s="57">
        <f>'ФАП(05-24) '!D59</f>
        <v>43159302</v>
      </c>
      <c r="N59" s="57"/>
      <c r="O59" s="57">
        <f>' СМП '!D59</f>
        <v>0</v>
      </c>
      <c r="P59" s="57">
        <f>'Гемодиализ (пр.05-24) '!D59</f>
        <v>0</v>
      </c>
      <c r="Q59" s="57">
        <f>'Мед.реаб.(АПУ,ДС,КС) '!D59</f>
        <v>0</v>
      </c>
      <c r="R59" s="57">
        <f t="shared" si="4"/>
        <v>362695977</v>
      </c>
      <c r="S59" s="159"/>
    </row>
    <row r="60" spans="1:19" s="1" customFormat="1" x14ac:dyDescent="0.2">
      <c r="A60" s="25">
        <v>49</v>
      </c>
      <c r="B60" s="26" t="s">
        <v>116</v>
      </c>
      <c r="C60" s="10" t="s">
        <v>26</v>
      </c>
      <c r="D60" s="57">
        <f>КС!D60</f>
        <v>550643549</v>
      </c>
      <c r="E60" s="57">
        <f>'ДС(пр.05-24)'!D60</f>
        <v>86796480</v>
      </c>
      <c r="F60" s="57">
        <f t="shared" si="1"/>
        <v>805735725.92000008</v>
      </c>
      <c r="G60" s="57">
        <f>'АПУ профилактика'!D61</f>
        <v>293585985</v>
      </c>
      <c r="H60" s="57">
        <f>'Диспан.набл.(КП)'!D61</f>
        <v>80822346</v>
      </c>
      <c r="I60" s="57">
        <f>'АПУ неотл.пом.5-24'!D60</f>
        <v>54662228</v>
      </c>
      <c r="J60" s="57">
        <f>'АПУ обращения '!D60</f>
        <v>281795922.92000002</v>
      </c>
      <c r="K60" s="57">
        <f>'ОДИ ПГГ 5-24'!D60</f>
        <v>22954562</v>
      </c>
      <c r="L60" s="57">
        <f>'ОДИ МЗ РБ 4-24'!D60</f>
        <v>1641750</v>
      </c>
      <c r="M60" s="57">
        <f>'ФАП(05-24) '!D60</f>
        <v>70272932</v>
      </c>
      <c r="N60" s="57"/>
      <c r="O60" s="57">
        <f>' СМП '!D60</f>
        <v>0</v>
      </c>
      <c r="P60" s="57">
        <f>'Гемодиализ (пр.05-24) '!D60</f>
        <v>113481</v>
      </c>
      <c r="Q60" s="57">
        <f>'Мед.реаб.(АПУ,ДС,КС) '!D60</f>
        <v>0</v>
      </c>
      <c r="R60" s="57">
        <f t="shared" si="4"/>
        <v>1443289235.9200001</v>
      </c>
      <c r="S60" s="159"/>
    </row>
    <row r="61" spans="1:19" s="1" customFormat="1" x14ac:dyDescent="0.2">
      <c r="A61" s="25">
        <v>50</v>
      </c>
      <c r="B61" s="26" t="s">
        <v>117</v>
      </c>
      <c r="C61" s="10" t="s">
        <v>227</v>
      </c>
      <c r="D61" s="57">
        <f>КС!D61</f>
        <v>52307672</v>
      </c>
      <c r="E61" s="57">
        <f>'ДС(пр.05-24)'!D61</f>
        <v>12891832</v>
      </c>
      <c r="F61" s="57">
        <f t="shared" si="1"/>
        <v>156645655</v>
      </c>
      <c r="G61" s="57">
        <f>'АПУ профилактика'!D62</f>
        <v>43996484</v>
      </c>
      <c r="H61" s="57">
        <f>'Диспан.набл.(КП)'!D62</f>
        <v>12605604</v>
      </c>
      <c r="I61" s="57">
        <f>'АПУ неотл.пом.5-24'!D61</f>
        <v>8458034</v>
      </c>
      <c r="J61" s="57">
        <f>'АПУ обращения '!D61</f>
        <v>44626919</v>
      </c>
      <c r="K61" s="57">
        <f>'ОДИ ПГГ 5-24'!D61</f>
        <v>1654169</v>
      </c>
      <c r="L61" s="57">
        <f>'ОДИ МЗ РБ 4-24'!D61</f>
        <v>0</v>
      </c>
      <c r="M61" s="57">
        <f>'ФАП(05-24) '!D61</f>
        <v>45304445</v>
      </c>
      <c r="N61" s="57"/>
      <c r="O61" s="57">
        <f>' СМП '!D61</f>
        <v>0</v>
      </c>
      <c r="P61" s="57">
        <f>'Гемодиализ (пр.05-24) '!D61</f>
        <v>0</v>
      </c>
      <c r="Q61" s="57">
        <f>'Мед.реаб.(АПУ,ДС,КС) '!D61</f>
        <v>0</v>
      </c>
      <c r="R61" s="57">
        <f t="shared" si="4"/>
        <v>221845159</v>
      </c>
      <c r="S61" s="159"/>
    </row>
    <row r="62" spans="1:19" s="1" customFormat="1" x14ac:dyDescent="0.2">
      <c r="A62" s="25">
        <v>51</v>
      </c>
      <c r="B62" s="26" t="s">
        <v>231</v>
      </c>
      <c r="C62" s="10" t="s">
        <v>230</v>
      </c>
      <c r="D62" s="57">
        <f>КС!D62</f>
        <v>183929775</v>
      </c>
      <c r="E62" s="57">
        <f>'ДС(пр.05-24)'!D62</f>
        <v>0</v>
      </c>
      <c r="F62" s="57">
        <f t="shared" si="1"/>
        <v>0</v>
      </c>
      <c r="G62" s="57">
        <f>'АПУ профилактика'!D63</f>
        <v>0</v>
      </c>
      <c r="H62" s="57">
        <f>'Диспан.набл.(КП)'!D63</f>
        <v>0</v>
      </c>
      <c r="I62" s="57">
        <f>'АПУ неотл.пом.5-24'!D62</f>
        <v>0</v>
      </c>
      <c r="J62" s="57">
        <f>'АПУ обращения '!D62</f>
        <v>0</v>
      </c>
      <c r="K62" s="57">
        <f>'ОДИ ПГГ 5-24'!D62</f>
        <v>0</v>
      </c>
      <c r="L62" s="57">
        <f>'ОДИ МЗ РБ 4-24'!D62</f>
        <v>0</v>
      </c>
      <c r="M62" s="57">
        <f>'ФАП(05-24) '!D62</f>
        <v>0</v>
      </c>
      <c r="N62" s="57"/>
      <c r="O62" s="57">
        <f>' СМП '!D62</f>
        <v>0</v>
      </c>
      <c r="P62" s="57">
        <f>'Гемодиализ (пр.05-24) '!D62</f>
        <v>0</v>
      </c>
      <c r="Q62" s="57">
        <f>'Мед.реаб.(АПУ,ДС,КС) '!D62</f>
        <v>0</v>
      </c>
      <c r="R62" s="57">
        <f t="shared" si="4"/>
        <v>183929775</v>
      </c>
      <c r="S62" s="159"/>
    </row>
    <row r="63" spans="1:19" s="1" customFormat="1" x14ac:dyDescent="0.2">
      <c r="A63" s="25">
        <v>52</v>
      </c>
      <c r="B63" s="26" t="s">
        <v>241</v>
      </c>
      <c r="C63" s="10" t="s">
        <v>242</v>
      </c>
      <c r="D63" s="57">
        <f>КС!D63</f>
        <v>0</v>
      </c>
      <c r="E63" s="57">
        <f>'ДС(пр.05-24)'!D63</f>
        <v>0</v>
      </c>
      <c r="F63" s="57">
        <f t="shared" si="1"/>
        <v>0</v>
      </c>
      <c r="G63" s="57">
        <f>'АПУ профилактика'!D64</f>
        <v>0</v>
      </c>
      <c r="H63" s="57">
        <f>'Диспан.набл.(КП)'!D64</f>
        <v>0</v>
      </c>
      <c r="I63" s="57">
        <f>'АПУ неотл.пом.5-24'!D63</f>
        <v>0</v>
      </c>
      <c r="J63" s="57">
        <f>'АПУ обращения '!D63</f>
        <v>0</v>
      </c>
      <c r="K63" s="57">
        <f>'ОДИ ПГГ 5-24'!D63</f>
        <v>0</v>
      </c>
      <c r="L63" s="57">
        <f>'ОДИ МЗ РБ 4-24'!D63</f>
        <v>0</v>
      </c>
      <c r="M63" s="57">
        <f>'ФАП(05-24) '!D63</f>
        <v>0</v>
      </c>
      <c r="N63" s="57"/>
      <c r="O63" s="57">
        <f>' СМП '!D63</f>
        <v>0</v>
      </c>
      <c r="P63" s="57">
        <f>'Гемодиализ (пр.05-24) '!D63</f>
        <v>0</v>
      </c>
      <c r="Q63" s="57">
        <f>'Мед.реаб.(АПУ,ДС,КС) '!D63</f>
        <v>10679778</v>
      </c>
      <c r="R63" s="57">
        <f t="shared" si="4"/>
        <v>10679778</v>
      </c>
      <c r="S63" s="159"/>
    </row>
    <row r="64" spans="1:19" s="1" customFormat="1" x14ac:dyDescent="0.2">
      <c r="A64" s="25">
        <v>53</v>
      </c>
      <c r="B64" s="26" t="s">
        <v>118</v>
      </c>
      <c r="C64" s="10" t="s">
        <v>54</v>
      </c>
      <c r="D64" s="57">
        <f>КС!D64</f>
        <v>0</v>
      </c>
      <c r="E64" s="57">
        <f>'ДС(пр.05-24)'!D64</f>
        <v>23434259</v>
      </c>
      <c r="F64" s="57">
        <f t="shared" si="1"/>
        <v>227694847</v>
      </c>
      <c r="G64" s="57">
        <f>'АПУ профилактика'!D65</f>
        <v>150450585</v>
      </c>
      <c r="H64" s="57">
        <f>'Диспан.набл.(КП)'!D65</f>
        <v>233687</v>
      </c>
      <c r="I64" s="57">
        <f>'АПУ неотл.пом.5-24'!D64</f>
        <v>8388488</v>
      </c>
      <c r="J64" s="57">
        <f>'АПУ обращения '!D64</f>
        <v>66787880</v>
      </c>
      <c r="K64" s="57">
        <f>'ОДИ ПГГ 5-24'!D64</f>
        <v>1834207</v>
      </c>
      <c r="L64" s="57">
        <f>'ОДИ МЗ РБ 4-24'!D64</f>
        <v>0</v>
      </c>
      <c r="M64" s="57">
        <f>'ФАП(05-24) '!D64</f>
        <v>0</v>
      </c>
      <c r="N64" s="57"/>
      <c r="O64" s="57">
        <f>' СМП '!D64</f>
        <v>0</v>
      </c>
      <c r="P64" s="57">
        <f>'Гемодиализ (пр.05-24) '!D64</f>
        <v>0</v>
      </c>
      <c r="Q64" s="57">
        <f>'Мед.реаб.(АПУ,ДС,КС) '!D64</f>
        <v>8102798</v>
      </c>
      <c r="R64" s="57">
        <f t="shared" si="4"/>
        <v>259231904</v>
      </c>
      <c r="S64" s="159"/>
    </row>
    <row r="65" spans="1:19" s="1" customFormat="1" x14ac:dyDescent="0.2">
      <c r="A65" s="25">
        <v>54</v>
      </c>
      <c r="B65" s="14" t="s">
        <v>119</v>
      </c>
      <c r="C65" s="10" t="s">
        <v>243</v>
      </c>
      <c r="D65" s="57">
        <f>КС!D65</f>
        <v>0</v>
      </c>
      <c r="E65" s="57">
        <f>'ДС(пр.05-24)'!D65</f>
        <v>20718505</v>
      </c>
      <c r="F65" s="57">
        <f t="shared" si="1"/>
        <v>168087670</v>
      </c>
      <c r="G65" s="57">
        <f>'АПУ профилактика'!D66</f>
        <v>105157821</v>
      </c>
      <c r="H65" s="57">
        <f>'Диспан.набл.(КП)'!D66</f>
        <v>362840</v>
      </c>
      <c r="I65" s="57">
        <f>'АПУ неотл.пом.5-24'!D65</f>
        <v>6590649</v>
      </c>
      <c r="J65" s="57">
        <f>'АПУ обращения '!D65</f>
        <v>54533852</v>
      </c>
      <c r="K65" s="57">
        <f>'ОДИ ПГГ 5-24'!D65</f>
        <v>1442508</v>
      </c>
      <c r="L65" s="57">
        <f>'ОДИ МЗ РБ 4-24'!D65</f>
        <v>0</v>
      </c>
      <c r="M65" s="57">
        <f>'ФАП(05-24) '!D65</f>
        <v>0</v>
      </c>
      <c r="N65" s="57"/>
      <c r="O65" s="57">
        <f>' СМП '!D65</f>
        <v>0</v>
      </c>
      <c r="P65" s="57">
        <f>'Гемодиализ (пр.05-24) '!D65</f>
        <v>0</v>
      </c>
      <c r="Q65" s="57">
        <f>'Мед.реаб.(АПУ,ДС,КС) '!D65</f>
        <v>8295193</v>
      </c>
      <c r="R65" s="57">
        <f t="shared" si="4"/>
        <v>197101368</v>
      </c>
      <c r="S65" s="159"/>
    </row>
    <row r="66" spans="1:19" s="1" customFormat="1" ht="24" x14ac:dyDescent="0.2">
      <c r="A66" s="25">
        <v>55</v>
      </c>
      <c r="B66" s="12" t="s">
        <v>120</v>
      </c>
      <c r="C66" s="10" t="s">
        <v>121</v>
      </c>
      <c r="D66" s="57">
        <f>КС!D66</f>
        <v>0</v>
      </c>
      <c r="E66" s="57">
        <f>'ДС(пр.05-24)'!D66</f>
        <v>26892378</v>
      </c>
      <c r="F66" s="57">
        <f t="shared" si="1"/>
        <v>290700358.38</v>
      </c>
      <c r="G66" s="57">
        <f>'АПУ профилактика'!D67</f>
        <v>150839540</v>
      </c>
      <c r="H66" s="57">
        <f>'Диспан.набл.(КП)'!D67</f>
        <v>58054</v>
      </c>
      <c r="I66" s="57">
        <f>'АПУ неотл.пом.5-24'!D66</f>
        <v>22925448</v>
      </c>
      <c r="J66" s="57">
        <f>'АПУ обращения '!D66</f>
        <v>114835509.38</v>
      </c>
      <c r="K66" s="57">
        <f>'ОДИ ПГГ 5-24'!D66</f>
        <v>2041807</v>
      </c>
      <c r="L66" s="57">
        <f>'ОДИ МЗ РБ 4-24'!D66</f>
        <v>0</v>
      </c>
      <c r="M66" s="57">
        <f>'ФАП(05-24) '!D66</f>
        <v>0</v>
      </c>
      <c r="N66" s="57"/>
      <c r="O66" s="57">
        <f>' СМП '!D66</f>
        <v>0</v>
      </c>
      <c r="P66" s="57">
        <f>'Гемодиализ (пр.05-24) '!D66</f>
        <v>0</v>
      </c>
      <c r="Q66" s="57">
        <f>'Мед.реаб.(АПУ,ДС,КС) '!D66</f>
        <v>0</v>
      </c>
      <c r="R66" s="57">
        <f t="shared" si="4"/>
        <v>317592736.38</v>
      </c>
      <c r="S66" s="159"/>
    </row>
    <row r="67" spans="1:19" s="1" customFormat="1" ht="23.25" customHeight="1" x14ac:dyDescent="0.2">
      <c r="A67" s="25">
        <v>56</v>
      </c>
      <c r="B67" s="14" t="s">
        <v>122</v>
      </c>
      <c r="C67" s="10" t="s">
        <v>244</v>
      </c>
      <c r="D67" s="57">
        <f>КС!D67</f>
        <v>0</v>
      </c>
      <c r="E67" s="57">
        <f>'ДС(пр.05-24)'!D67</f>
        <v>37431212</v>
      </c>
      <c r="F67" s="57">
        <f t="shared" si="1"/>
        <v>330761846</v>
      </c>
      <c r="G67" s="57">
        <f>'АПУ профилактика'!D68</f>
        <v>197720477</v>
      </c>
      <c r="H67" s="57">
        <f>'Диспан.набл.(КП)'!D68</f>
        <v>65311</v>
      </c>
      <c r="I67" s="57">
        <f>'АПУ неотл.пом.5-24'!D67</f>
        <v>25539085</v>
      </c>
      <c r="J67" s="57">
        <f>'АПУ обращения '!D67</f>
        <v>104815296</v>
      </c>
      <c r="K67" s="57">
        <f>'ОДИ ПГГ 5-24'!D67</f>
        <v>2621677</v>
      </c>
      <c r="L67" s="57">
        <f>'ОДИ МЗ РБ 4-24'!D67</f>
        <v>0</v>
      </c>
      <c r="M67" s="57">
        <f>'ФАП(05-24) '!D67</f>
        <v>0</v>
      </c>
      <c r="N67" s="57"/>
      <c r="O67" s="57">
        <f>' СМП '!D67</f>
        <v>0</v>
      </c>
      <c r="P67" s="57">
        <f>'Гемодиализ (пр.05-24) '!D67</f>
        <v>0</v>
      </c>
      <c r="Q67" s="57">
        <f>'Мед.реаб.(АПУ,ДС,КС) '!D67</f>
        <v>8230638</v>
      </c>
      <c r="R67" s="57">
        <f t="shared" si="4"/>
        <v>376423696</v>
      </c>
      <c r="S67" s="159"/>
    </row>
    <row r="68" spans="1:19" s="1" customFormat="1" ht="27.75" customHeight="1" x14ac:dyDescent="0.2">
      <c r="A68" s="25">
        <v>57</v>
      </c>
      <c r="B68" s="26" t="s">
        <v>123</v>
      </c>
      <c r="C68" s="10" t="s">
        <v>401</v>
      </c>
      <c r="D68" s="57">
        <f>КС!D68</f>
        <v>0</v>
      </c>
      <c r="E68" s="57">
        <f>'ДС(пр.05-24)'!D68</f>
        <v>23820085</v>
      </c>
      <c r="F68" s="57">
        <f t="shared" si="1"/>
        <v>205830484</v>
      </c>
      <c r="G68" s="57">
        <f>'АПУ профилактика'!D69</f>
        <v>123172950</v>
      </c>
      <c r="H68" s="57">
        <f>'Диспан.набл.(КП)'!D69</f>
        <v>5805</v>
      </c>
      <c r="I68" s="57">
        <f>'АПУ неотл.пом.5-24'!D68</f>
        <v>7257594</v>
      </c>
      <c r="J68" s="57">
        <f>'АПУ обращения '!D68</f>
        <v>73804439</v>
      </c>
      <c r="K68" s="57">
        <f>'ОДИ ПГГ 5-24'!D68</f>
        <v>1589696</v>
      </c>
      <c r="L68" s="57">
        <f>'ОДИ МЗ РБ 4-24'!D68</f>
        <v>0</v>
      </c>
      <c r="M68" s="57">
        <f>'ФАП(05-24) '!D68</f>
        <v>0</v>
      </c>
      <c r="N68" s="57"/>
      <c r="O68" s="57">
        <f>' СМП '!D68</f>
        <v>0</v>
      </c>
      <c r="P68" s="57">
        <f>'Гемодиализ (пр.05-24) '!D68</f>
        <v>0</v>
      </c>
      <c r="Q68" s="57">
        <f>'Мед.реаб.(АПУ,ДС,КС) '!D68</f>
        <v>10914813</v>
      </c>
      <c r="R68" s="57">
        <f t="shared" si="4"/>
        <v>240565382</v>
      </c>
      <c r="S68" s="159"/>
    </row>
    <row r="69" spans="1:19" s="1" customFormat="1" ht="24" x14ac:dyDescent="0.2">
      <c r="A69" s="25">
        <v>58</v>
      </c>
      <c r="B69" s="12" t="s">
        <v>124</v>
      </c>
      <c r="C69" s="10" t="s">
        <v>245</v>
      </c>
      <c r="D69" s="57">
        <f>КС!D69</f>
        <v>0</v>
      </c>
      <c r="E69" s="57">
        <f>'ДС(пр.05-24)'!D69</f>
        <v>0</v>
      </c>
      <c r="F69" s="57">
        <f t="shared" si="1"/>
        <v>91692993</v>
      </c>
      <c r="G69" s="57">
        <f>'АПУ профилактика'!D70</f>
        <v>14721388</v>
      </c>
      <c r="H69" s="57">
        <f>'Диспан.набл.(КП)'!D70</f>
        <v>0</v>
      </c>
      <c r="I69" s="57">
        <f>'АПУ неотл.пом.5-24'!D69</f>
        <v>0</v>
      </c>
      <c r="J69" s="57">
        <f>'АПУ обращения '!D69</f>
        <v>76971605</v>
      </c>
      <c r="K69" s="57">
        <f>'ОДИ ПГГ 5-24'!D69</f>
        <v>0</v>
      </c>
      <c r="L69" s="57">
        <f>'ОДИ МЗ РБ 4-24'!D69</f>
        <v>0</v>
      </c>
      <c r="M69" s="57">
        <f>'ФАП(05-24) '!D69</f>
        <v>0</v>
      </c>
      <c r="N69" s="57"/>
      <c r="O69" s="57">
        <f>' СМП '!D69</f>
        <v>0</v>
      </c>
      <c r="P69" s="57">
        <f>'Гемодиализ (пр.05-24) '!D69</f>
        <v>0</v>
      </c>
      <c r="Q69" s="57">
        <f>'Мед.реаб.(АПУ,ДС,КС) '!D69</f>
        <v>0</v>
      </c>
      <c r="R69" s="57">
        <f t="shared" si="4"/>
        <v>91692993</v>
      </c>
      <c r="S69" s="159"/>
    </row>
    <row r="70" spans="1:19" s="1" customFormat="1" ht="24" x14ac:dyDescent="0.2">
      <c r="A70" s="25">
        <v>59</v>
      </c>
      <c r="B70" s="12" t="s">
        <v>125</v>
      </c>
      <c r="C70" s="10" t="s">
        <v>246</v>
      </c>
      <c r="D70" s="57">
        <f>КС!D70</f>
        <v>0</v>
      </c>
      <c r="E70" s="57">
        <f>'ДС(пр.05-24)'!D70</f>
        <v>0</v>
      </c>
      <c r="F70" s="57">
        <f t="shared" ref="F70:F130" si="5">G70+H70+I70+J70+K70+L70+M70+N70</f>
        <v>84708296</v>
      </c>
      <c r="G70" s="57">
        <f>'АПУ профилактика'!D71</f>
        <v>9993950</v>
      </c>
      <c r="H70" s="57">
        <f>'Диспан.набл.(КП)'!D71</f>
        <v>0</v>
      </c>
      <c r="I70" s="57">
        <f>'АПУ неотл.пом.5-24'!D70</f>
        <v>7667676</v>
      </c>
      <c r="J70" s="57">
        <f>'АПУ обращения '!D70</f>
        <v>67046670</v>
      </c>
      <c r="K70" s="57">
        <f>'ОДИ ПГГ 5-24'!D70</f>
        <v>0</v>
      </c>
      <c r="L70" s="57">
        <f>'ОДИ МЗ РБ 4-24'!D70</f>
        <v>0</v>
      </c>
      <c r="M70" s="57">
        <f>'ФАП(05-24) '!D70</f>
        <v>0</v>
      </c>
      <c r="N70" s="57"/>
      <c r="O70" s="57">
        <f>' СМП '!D70</f>
        <v>0</v>
      </c>
      <c r="P70" s="57">
        <f>'Гемодиализ (пр.05-24) '!D70</f>
        <v>0</v>
      </c>
      <c r="Q70" s="57">
        <f>'Мед.реаб.(АПУ,ДС,КС) '!D70</f>
        <v>0</v>
      </c>
      <c r="R70" s="57">
        <f t="shared" si="4"/>
        <v>84708296</v>
      </c>
      <c r="S70" s="159"/>
    </row>
    <row r="71" spans="1:19" s="1" customFormat="1" x14ac:dyDescent="0.2">
      <c r="A71" s="25">
        <v>60</v>
      </c>
      <c r="B71" s="14" t="s">
        <v>126</v>
      </c>
      <c r="C71" s="10" t="s">
        <v>247</v>
      </c>
      <c r="D71" s="57">
        <f>КС!D71</f>
        <v>0</v>
      </c>
      <c r="E71" s="57">
        <f>'ДС(пр.05-24)'!D71</f>
        <v>48494168</v>
      </c>
      <c r="F71" s="57">
        <f t="shared" si="5"/>
        <v>410147892</v>
      </c>
      <c r="G71" s="57">
        <f>'АПУ профилактика'!D72</f>
        <v>158414399</v>
      </c>
      <c r="H71" s="57">
        <f>'Диспан.набл.(КП)'!D72</f>
        <v>64876054</v>
      </c>
      <c r="I71" s="57">
        <f>'АПУ неотл.пом.5-24'!D71</f>
        <v>20952762</v>
      </c>
      <c r="J71" s="57">
        <f>'АПУ обращения '!D71</f>
        <v>156704623</v>
      </c>
      <c r="K71" s="57">
        <f>'ОДИ ПГГ 5-24'!D71</f>
        <v>7939479</v>
      </c>
      <c r="L71" s="57">
        <f>'ОДИ МЗ РБ 4-24'!D71</f>
        <v>1260575</v>
      </c>
      <c r="M71" s="57">
        <f>'ФАП(05-24) '!D71</f>
        <v>0</v>
      </c>
      <c r="N71" s="57"/>
      <c r="O71" s="57">
        <f>' СМП '!D71</f>
        <v>0</v>
      </c>
      <c r="P71" s="57">
        <f>'Гемодиализ (пр.05-24) '!D71</f>
        <v>0</v>
      </c>
      <c r="Q71" s="57">
        <f>'Мед.реаб.(АПУ,ДС,КС) '!D71</f>
        <v>3496324</v>
      </c>
      <c r="R71" s="57">
        <f t="shared" si="4"/>
        <v>462138384</v>
      </c>
      <c r="S71" s="159"/>
    </row>
    <row r="72" spans="1:19" s="1" customFormat="1" x14ac:dyDescent="0.2">
      <c r="A72" s="25">
        <v>61</v>
      </c>
      <c r="B72" s="14" t="s">
        <v>127</v>
      </c>
      <c r="C72" s="10" t="s">
        <v>53</v>
      </c>
      <c r="D72" s="57">
        <f>КС!D72</f>
        <v>0</v>
      </c>
      <c r="E72" s="57">
        <f>'ДС(пр.05-24)'!D72</f>
        <v>28290621</v>
      </c>
      <c r="F72" s="57">
        <f t="shared" si="5"/>
        <v>266394776</v>
      </c>
      <c r="G72" s="57">
        <f>'АПУ профилактика'!D73</f>
        <v>107685216</v>
      </c>
      <c r="H72" s="57">
        <f>'Диспан.набл.(КП)'!D73</f>
        <v>50809422</v>
      </c>
      <c r="I72" s="57">
        <f>'АПУ неотл.пом.5-24'!D72</f>
        <v>14574665</v>
      </c>
      <c r="J72" s="57">
        <f>'АПУ обращения '!D72</f>
        <v>85031757</v>
      </c>
      <c r="K72" s="57">
        <f>'ОДИ ПГГ 5-24'!D72</f>
        <v>8293716</v>
      </c>
      <c r="L72" s="57">
        <f>'ОДИ МЗ РБ 4-24'!D72</f>
        <v>0</v>
      </c>
      <c r="M72" s="57">
        <f>'ФАП(05-24) '!D72</f>
        <v>0</v>
      </c>
      <c r="N72" s="57"/>
      <c r="O72" s="57">
        <f>' СМП '!D72</f>
        <v>0</v>
      </c>
      <c r="P72" s="57">
        <f>'Гемодиализ (пр.05-24) '!D72</f>
        <v>0</v>
      </c>
      <c r="Q72" s="57">
        <f>'Мед.реаб.(АПУ,ДС,КС) '!D72</f>
        <v>9723799</v>
      </c>
      <c r="R72" s="57">
        <f t="shared" si="4"/>
        <v>304409196</v>
      </c>
      <c r="S72" s="159"/>
    </row>
    <row r="73" spans="1:19" s="1" customFormat="1" x14ac:dyDescent="0.2">
      <c r="A73" s="25">
        <v>62</v>
      </c>
      <c r="B73" s="14" t="s">
        <v>128</v>
      </c>
      <c r="C73" s="10" t="s">
        <v>248</v>
      </c>
      <c r="D73" s="57">
        <f>КС!D73</f>
        <v>0</v>
      </c>
      <c r="E73" s="57">
        <f>'ДС(пр.05-24)'!D73</f>
        <v>70112756</v>
      </c>
      <c r="F73" s="57">
        <f t="shared" si="5"/>
        <v>565915839</v>
      </c>
      <c r="G73" s="57">
        <f>'АПУ профилактика'!D74</f>
        <v>213450159</v>
      </c>
      <c r="H73" s="57">
        <f>'Диспан.набл.(КП)'!D74</f>
        <v>93954348</v>
      </c>
      <c r="I73" s="57">
        <f>'АПУ неотл.пом.5-24'!D73</f>
        <v>32200859</v>
      </c>
      <c r="J73" s="57">
        <f>'АПУ обращения '!D73</f>
        <v>213256750</v>
      </c>
      <c r="K73" s="57">
        <f>'ОДИ ПГГ 5-24'!D73</f>
        <v>10815823</v>
      </c>
      <c r="L73" s="57">
        <f>'ОДИ МЗ РБ 4-24'!D73</f>
        <v>2237900</v>
      </c>
      <c r="M73" s="57">
        <f>'ФАП(05-24) '!D73</f>
        <v>0</v>
      </c>
      <c r="N73" s="57"/>
      <c r="O73" s="57">
        <f>' СМП '!D73</f>
        <v>0</v>
      </c>
      <c r="P73" s="57">
        <f>'Гемодиализ (пр.05-24) '!D73</f>
        <v>0</v>
      </c>
      <c r="Q73" s="57">
        <f>'Мед.реаб.(АПУ,ДС,КС) '!D73</f>
        <v>5929883</v>
      </c>
      <c r="R73" s="57">
        <f t="shared" si="4"/>
        <v>641958478</v>
      </c>
      <c r="S73" s="159"/>
    </row>
    <row r="74" spans="1:19" s="1" customFormat="1" ht="24" x14ac:dyDescent="0.2">
      <c r="A74" s="25">
        <v>63</v>
      </c>
      <c r="B74" s="14" t="s">
        <v>129</v>
      </c>
      <c r="C74" s="10" t="s">
        <v>249</v>
      </c>
      <c r="D74" s="57">
        <f>КС!D74</f>
        <v>0</v>
      </c>
      <c r="E74" s="57">
        <f>'ДС(пр.05-24)'!D74</f>
        <v>0</v>
      </c>
      <c r="F74" s="57">
        <f t="shared" si="5"/>
        <v>50009283</v>
      </c>
      <c r="G74" s="57">
        <f>'АПУ профилактика'!D75</f>
        <v>6269851</v>
      </c>
      <c r="H74" s="57">
        <f>'Диспан.набл.(КП)'!D75</f>
        <v>21770</v>
      </c>
      <c r="I74" s="57">
        <f>'АПУ неотл.пом.5-24'!D74</f>
        <v>0</v>
      </c>
      <c r="J74" s="57">
        <f>'АПУ обращения '!D74</f>
        <v>43717662</v>
      </c>
      <c r="K74" s="57">
        <f>'ОДИ ПГГ 5-24'!D74</f>
        <v>0</v>
      </c>
      <c r="L74" s="57">
        <f>'ОДИ МЗ РБ 4-24'!D74</f>
        <v>0</v>
      </c>
      <c r="M74" s="57">
        <f>'ФАП(05-24) '!D74</f>
        <v>0</v>
      </c>
      <c r="N74" s="57"/>
      <c r="O74" s="57">
        <f>' СМП '!D74</f>
        <v>0</v>
      </c>
      <c r="P74" s="57">
        <f>'Гемодиализ (пр.05-24) '!D74</f>
        <v>0</v>
      </c>
      <c r="Q74" s="57">
        <f>'Мед.реаб.(АПУ,ДС,КС) '!D74</f>
        <v>0</v>
      </c>
      <c r="R74" s="57">
        <f t="shared" ref="R74:R105" si="6">D74+E74+F74+O74+P74+Q74</f>
        <v>50009283</v>
      </c>
      <c r="S74" s="159"/>
    </row>
    <row r="75" spans="1:19" s="1" customFormat="1" ht="24" x14ac:dyDescent="0.2">
      <c r="A75" s="25">
        <v>64</v>
      </c>
      <c r="B75" s="12" t="s">
        <v>130</v>
      </c>
      <c r="C75" s="10" t="s">
        <v>250</v>
      </c>
      <c r="D75" s="57">
        <f>КС!D75</f>
        <v>0</v>
      </c>
      <c r="E75" s="57">
        <f>'ДС(пр.05-24)'!D75</f>
        <v>0</v>
      </c>
      <c r="F75" s="57">
        <f t="shared" si="5"/>
        <v>66813212</v>
      </c>
      <c r="G75" s="57">
        <f>'АПУ профилактика'!D76</f>
        <v>6104390</v>
      </c>
      <c r="H75" s="57">
        <f>'Диспан.набл.(КП)'!D76</f>
        <v>10160</v>
      </c>
      <c r="I75" s="57">
        <f>'АПУ неотл.пом.5-24'!D75</f>
        <v>18135138</v>
      </c>
      <c r="J75" s="57">
        <f>'АПУ обращения '!D75</f>
        <v>42563524</v>
      </c>
      <c r="K75" s="57">
        <f>'ОДИ ПГГ 5-24'!D75</f>
        <v>0</v>
      </c>
      <c r="L75" s="57">
        <f>'ОДИ МЗ РБ 4-24'!D75</f>
        <v>0</v>
      </c>
      <c r="M75" s="57">
        <f>'ФАП(05-24) '!D75</f>
        <v>0</v>
      </c>
      <c r="N75" s="57"/>
      <c r="O75" s="57">
        <f>' СМП '!D75</f>
        <v>0</v>
      </c>
      <c r="P75" s="57">
        <f>'Гемодиализ (пр.05-24) '!D75</f>
        <v>0</v>
      </c>
      <c r="Q75" s="57">
        <f>'Мед.реаб.(АПУ,ДС,КС) '!D75</f>
        <v>0</v>
      </c>
      <c r="R75" s="57">
        <f t="shared" si="6"/>
        <v>66813212</v>
      </c>
      <c r="S75" s="159"/>
    </row>
    <row r="76" spans="1:19" s="1" customFormat="1" ht="24" x14ac:dyDescent="0.2">
      <c r="A76" s="25">
        <v>65</v>
      </c>
      <c r="B76" s="14" t="s">
        <v>131</v>
      </c>
      <c r="C76" s="10" t="s">
        <v>251</v>
      </c>
      <c r="D76" s="57">
        <f>КС!D76</f>
        <v>0</v>
      </c>
      <c r="E76" s="57">
        <f>'ДС(пр.05-24)'!D76</f>
        <v>0</v>
      </c>
      <c r="F76" s="57">
        <f t="shared" si="5"/>
        <v>60638837</v>
      </c>
      <c r="G76" s="57">
        <f>'АПУ профилактика'!D77</f>
        <v>7602882</v>
      </c>
      <c r="H76" s="57">
        <f>'Диспан.набл.(КП)'!D77</f>
        <v>24059</v>
      </c>
      <c r="I76" s="57">
        <f>'АПУ неотл.пом.5-24'!D76</f>
        <v>0</v>
      </c>
      <c r="J76" s="57">
        <f>'АПУ обращения '!D76</f>
        <v>53011896</v>
      </c>
      <c r="K76" s="57">
        <f>'ОДИ ПГГ 5-24'!D76</f>
        <v>0</v>
      </c>
      <c r="L76" s="57">
        <f>'ОДИ МЗ РБ 4-24'!D76</f>
        <v>0</v>
      </c>
      <c r="M76" s="57">
        <f>'ФАП(05-24) '!D76</f>
        <v>0</v>
      </c>
      <c r="N76" s="57"/>
      <c r="O76" s="57">
        <f>' СМП '!D76</f>
        <v>0</v>
      </c>
      <c r="P76" s="57">
        <f>'Гемодиализ (пр.05-24) '!D76</f>
        <v>0</v>
      </c>
      <c r="Q76" s="57">
        <f>'Мед.реаб.(АПУ,ДС,КС) '!D76</f>
        <v>0</v>
      </c>
      <c r="R76" s="57">
        <f t="shared" si="6"/>
        <v>60638837</v>
      </c>
      <c r="S76" s="159"/>
    </row>
    <row r="77" spans="1:19" s="1" customFormat="1" ht="24" x14ac:dyDescent="0.2">
      <c r="A77" s="25">
        <v>66</v>
      </c>
      <c r="B77" s="14" t="s">
        <v>132</v>
      </c>
      <c r="C77" s="10" t="s">
        <v>252</v>
      </c>
      <c r="D77" s="57">
        <f>КС!D77</f>
        <v>0</v>
      </c>
      <c r="E77" s="57">
        <f>'ДС(пр.05-24)'!D77</f>
        <v>0</v>
      </c>
      <c r="F77" s="57">
        <f t="shared" si="5"/>
        <v>66467984</v>
      </c>
      <c r="G77" s="57">
        <f>'АПУ профилактика'!D78</f>
        <v>8334138</v>
      </c>
      <c r="H77" s="57">
        <f>'Диспан.набл.(КП)'!D78</f>
        <v>23222</v>
      </c>
      <c r="I77" s="57">
        <f>'АПУ неотл.пом.5-24'!D77</f>
        <v>0</v>
      </c>
      <c r="J77" s="57">
        <f>'АПУ обращения '!D77</f>
        <v>58110624</v>
      </c>
      <c r="K77" s="57">
        <f>'ОДИ ПГГ 5-24'!D77</f>
        <v>0</v>
      </c>
      <c r="L77" s="57">
        <f>'ОДИ МЗ РБ 4-24'!D77</f>
        <v>0</v>
      </c>
      <c r="M77" s="57">
        <f>'ФАП(05-24) '!D77</f>
        <v>0</v>
      </c>
      <c r="N77" s="57"/>
      <c r="O77" s="57">
        <f>' СМП '!D77</f>
        <v>0</v>
      </c>
      <c r="P77" s="57">
        <f>'Гемодиализ (пр.05-24) '!D77</f>
        <v>0</v>
      </c>
      <c r="Q77" s="57">
        <f>'Мед.реаб.(АПУ,ДС,КС) '!D77</f>
        <v>0</v>
      </c>
      <c r="R77" s="57">
        <f t="shared" si="6"/>
        <v>66467984</v>
      </c>
      <c r="S77" s="159"/>
    </row>
    <row r="78" spans="1:19" s="1" customFormat="1" ht="24" x14ac:dyDescent="0.2">
      <c r="A78" s="25">
        <v>67</v>
      </c>
      <c r="B78" s="12" t="s">
        <v>133</v>
      </c>
      <c r="C78" s="10" t="s">
        <v>253</v>
      </c>
      <c r="D78" s="57">
        <f>КС!D78</f>
        <v>0</v>
      </c>
      <c r="E78" s="57">
        <f>'ДС(пр.05-24)'!D78</f>
        <v>0</v>
      </c>
      <c r="F78" s="57">
        <f t="shared" si="5"/>
        <v>87793491</v>
      </c>
      <c r="G78" s="57">
        <f>'АПУ профилактика'!D79</f>
        <v>11580926</v>
      </c>
      <c r="H78" s="57">
        <f>'Диспан.набл.(КП)'!D79</f>
        <v>0</v>
      </c>
      <c r="I78" s="57">
        <f>'АПУ неотл.пом.5-24'!D78</f>
        <v>0</v>
      </c>
      <c r="J78" s="57">
        <f>'АПУ обращения '!D78</f>
        <v>76212565</v>
      </c>
      <c r="K78" s="57">
        <f>'ОДИ ПГГ 5-24'!D78</f>
        <v>0</v>
      </c>
      <c r="L78" s="57">
        <f>'ОДИ МЗ РБ 4-24'!D78</f>
        <v>0</v>
      </c>
      <c r="M78" s="57">
        <f>'ФАП(05-24) '!D78</f>
        <v>0</v>
      </c>
      <c r="N78" s="57"/>
      <c r="O78" s="57">
        <f>' СМП '!D78</f>
        <v>0</v>
      </c>
      <c r="P78" s="57">
        <f>'Гемодиализ (пр.05-24) '!D78</f>
        <v>0</v>
      </c>
      <c r="Q78" s="57">
        <f>'Мед.реаб.(АПУ,ДС,КС) '!D78</f>
        <v>0</v>
      </c>
      <c r="R78" s="57">
        <f t="shared" si="6"/>
        <v>87793491</v>
      </c>
      <c r="S78" s="159"/>
    </row>
    <row r="79" spans="1:19" s="1" customFormat="1" ht="24" x14ac:dyDescent="0.2">
      <c r="A79" s="25">
        <v>68</v>
      </c>
      <c r="B79" s="12" t="s">
        <v>134</v>
      </c>
      <c r="C79" s="10" t="s">
        <v>254</v>
      </c>
      <c r="D79" s="57">
        <f>КС!D79</f>
        <v>0</v>
      </c>
      <c r="E79" s="57">
        <f>'ДС(пр.05-24)'!D79</f>
        <v>0</v>
      </c>
      <c r="F79" s="57">
        <f t="shared" si="5"/>
        <v>62163530</v>
      </c>
      <c r="G79" s="57">
        <f>'АПУ профилактика'!D80</f>
        <v>7795325</v>
      </c>
      <c r="H79" s="57">
        <f>'Диспан.набл.(КП)'!D80</f>
        <v>14514</v>
      </c>
      <c r="I79" s="57">
        <f>'АПУ неотл.пом.5-24'!D79</f>
        <v>0</v>
      </c>
      <c r="J79" s="57">
        <f>'АПУ обращения '!D79</f>
        <v>54353691</v>
      </c>
      <c r="K79" s="57">
        <f>'ОДИ ПГГ 5-24'!D79</f>
        <v>0</v>
      </c>
      <c r="L79" s="57">
        <f>'ОДИ МЗ РБ 4-24'!D79</f>
        <v>0</v>
      </c>
      <c r="M79" s="57">
        <f>'ФАП(05-24) '!D79</f>
        <v>0</v>
      </c>
      <c r="N79" s="57"/>
      <c r="O79" s="57">
        <f>' СМП '!D79</f>
        <v>0</v>
      </c>
      <c r="P79" s="57">
        <f>'Гемодиализ (пр.05-24) '!D79</f>
        <v>0</v>
      </c>
      <c r="Q79" s="57">
        <f>'Мед.реаб.(АПУ,ДС,КС) '!D79</f>
        <v>0</v>
      </c>
      <c r="R79" s="57">
        <f t="shared" si="6"/>
        <v>62163530</v>
      </c>
      <c r="S79" s="159"/>
    </row>
    <row r="80" spans="1:19" s="1" customFormat="1" ht="24" x14ac:dyDescent="0.2">
      <c r="A80" s="25">
        <v>69</v>
      </c>
      <c r="B80" s="12" t="s">
        <v>135</v>
      </c>
      <c r="C80" s="10" t="s">
        <v>255</v>
      </c>
      <c r="D80" s="57">
        <f>КС!D80</f>
        <v>0</v>
      </c>
      <c r="E80" s="57">
        <f>'ДС(пр.05-24)'!D80</f>
        <v>0</v>
      </c>
      <c r="F80" s="57">
        <f t="shared" si="5"/>
        <v>49372200</v>
      </c>
      <c r="G80" s="57">
        <f>'АПУ профилактика'!D81</f>
        <v>6192734</v>
      </c>
      <c r="H80" s="57">
        <f>'Диспан.набл.(КП)'!D81</f>
        <v>0</v>
      </c>
      <c r="I80" s="57">
        <f>'АПУ неотл.пом.5-24'!D80</f>
        <v>0</v>
      </c>
      <c r="J80" s="57">
        <f>'АПУ обращения '!D80</f>
        <v>43179466</v>
      </c>
      <c r="K80" s="57">
        <f>'ОДИ ПГГ 5-24'!D80</f>
        <v>0</v>
      </c>
      <c r="L80" s="57">
        <f>'ОДИ МЗ РБ 4-24'!D80</f>
        <v>0</v>
      </c>
      <c r="M80" s="57">
        <f>'ФАП(05-24) '!D80</f>
        <v>0</v>
      </c>
      <c r="N80" s="57"/>
      <c r="O80" s="57">
        <f>' СМП '!D80</f>
        <v>0</v>
      </c>
      <c r="P80" s="57">
        <f>'Гемодиализ (пр.05-24) '!D80</f>
        <v>0</v>
      </c>
      <c r="Q80" s="57">
        <f>'Мед.реаб.(АПУ,ДС,КС) '!D80</f>
        <v>0</v>
      </c>
      <c r="R80" s="57">
        <f t="shared" si="6"/>
        <v>49372200</v>
      </c>
      <c r="S80" s="159"/>
    </row>
    <row r="81" spans="1:19" s="1" customFormat="1" x14ac:dyDescent="0.2">
      <c r="A81" s="25">
        <v>70</v>
      </c>
      <c r="B81" s="26" t="s">
        <v>136</v>
      </c>
      <c r="C81" s="10" t="s">
        <v>137</v>
      </c>
      <c r="D81" s="57">
        <f>КС!D81</f>
        <v>340206269</v>
      </c>
      <c r="E81" s="57">
        <f>'ДС(пр.05-24)'!D81</f>
        <v>55070255</v>
      </c>
      <c r="F81" s="57">
        <f t="shared" si="5"/>
        <v>515177981</v>
      </c>
      <c r="G81" s="57">
        <f>'АПУ профилактика'!D82</f>
        <v>228987560</v>
      </c>
      <c r="H81" s="57">
        <f>'Диспан.набл.(КП)'!D82</f>
        <v>52717437</v>
      </c>
      <c r="I81" s="57">
        <f>'АПУ неотл.пом.5-24'!D81</f>
        <v>35907609</v>
      </c>
      <c r="J81" s="57">
        <f>'АПУ обращения '!D81</f>
        <v>177342646</v>
      </c>
      <c r="K81" s="57">
        <f>'ОДИ ПГГ 5-24'!D81</f>
        <v>11915234</v>
      </c>
      <c r="L81" s="57">
        <f>'ОДИ МЗ РБ 4-24'!D81</f>
        <v>0</v>
      </c>
      <c r="M81" s="57">
        <f>'ФАП(05-24) '!D81</f>
        <v>8307495</v>
      </c>
      <c r="N81" s="57"/>
      <c r="O81" s="57">
        <f>' СМП '!D81</f>
        <v>0</v>
      </c>
      <c r="P81" s="57">
        <f>'Гемодиализ (пр.05-24) '!D81</f>
        <v>0</v>
      </c>
      <c r="Q81" s="57">
        <f>'Мед.реаб.(АПУ,ДС,КС) '!D81</f>
        <v>8763410</v>
      </c>
      <c r="R81" s="57">
        <f t="shared" si="6"/>
        <v>919217915</v>
      </c>
      <c r="S81" s="159"/>
    </row>
    <row r="82" spans="1:19" s="1" customFormat="1" x14ac:dyDescent="0.2">
      <c r="A82" s="25">
        <v>71</v>
      </c>
      <c r="B82" s="12" t="s">
        <v>138</v>
      </c>
      <c r="C82" s="10" t="s">
        <v>256</v>
      </c>
      <c r="D82" s="57">
        <f>КС!D82</f>
        <v>78496742</v>
      </c>
      <c r="E82" s="57">
        <f>'ДС(пр.05-24)'!D82</f>
        <v>97875688</v>
      </c>
      <c r="F82" s="57">
        <f t="shared" si="5"/>
        <v>804900530</v>
      </c>
      <c r="G82" s="57">
        <f>'АПУ профилактика'!D83</f>
        <v>314382281</v>
      </c>
      <c r="H82" s="57">
        <f>'Диспан.набл.(КП)'!D83</f>
        <v>115035571</v>
      </c>
      <c r="I82" s="57">
        <f>'АПУ неотл.пом.5-24'!D82</f>
        <v>61587128</v>
      </c>
      <c r="J82" s="57">
        <f>'АПУ обращения '!D82</f>
        <v>283079112</v>
      </c>
      <c r="K82" s="57">
        <f>'ОДИ ПГГ 5-24'!D82</f>
        <v>26314837</v>
      </c>
      <c r="L82" s="57">
        <f>'ОДИ МЗ РБ 4-24'!D82</f>
        <v>0</v>
      </c>
      <c r="M82" s="57">
        <f>'ФАП(05-24) '!D82</f>
        <v>4501601</v>
      </c>
      <c r="N82" s="57"/>
      <c r="O82" s="57">
        <f>' СМП '!D82</f>
        <v>0</v>
      </c>
      <c r="P82" s="57">
        <f>'Гемодиализ (пр.05-24) '!D82</f>
        <v>0</v>
      </c>
      <c r="Q82" s="57">
        <f>'Мед.реаб.(АПУ,ДС,КС) '!D82</f>
        <v>57052665</v>
      </c>
      <c r="R82" s="57">
        <f t="shared" si="6"/>
        <v>1038325625</v>
      </c>
      <c r="S82" s="159"/>
    </row>
    <row r="83" spans="1:19" s="1" customFormat="1" x14ac:dyDescent="0.2">
      <c r="A83" s="25">
        <v>72</v>
      </c>
      <c r="B83" s="26" t="s">
        <v>139</v>
      </c>
      <c r="C83" s="10" t="s">
        <v>36</v>
      </c>
      <c r="D83" s="57">
        <f>КС!D83</f>
        <v>754651378</v>
      </c>
      <c r="E83" s="57">
        <f>'ДС(пр.05-24)'!D83</f>
        <v>67823285</v>
      </c>
      <c r="F83" s="57">
        <f t="shared" si="5"/>
        <v>513652196</v>
      </c>
      <c r="G83" s="57">
        <f>'АПУ профилактика'!D84</f>
        <v>181302102</v>
      </c>
      <c r="H83" s="57">
        <f>'Диспан.набл.(КП)'!D84</f>
        <v>80756267</v>
      </c>
      <c r="I83" s="57">
        <f>'АПУ неотл.пом.5-24'!D83</f>
        <v>55809359</v>
      </c>
      <c r="J83" s="57">
        <f>'АПУ обращения '!D83</f>
        <v>170222104</v>
      </c>
      <c r="K83" s="57">
        <f>'ОДИ ПГГ 5-24'!D83</f>
        <v>23274837</v>
      </c>
      <c r="L83" s="57">
        <f>'ОДИ МЗ РБ 4-24'!D83</f>
        <v>0</v>
      </c>
      <c r="M83" s="57">
        <f>'ФАП(05-24) '!D83</f>
        <v>2287527</v>
      </c>
      <c r="N83" s="57"/>
      <c r="O83" s="57">
        <f>' СМП '!D83</f>
        <v>0</v>
      </c>
      <c r="P83" s="57">
        <f>'Гемодиализ (пр.05-24) '!D83</f>
        <v>0</v>
      </c>
      <c r="Q83" s="57">
        <f>'Мед.реаб.(АПУ,ДС,КС) '!D83</f>
        <v>62118988</v>
      </c>
      <c r="R83" s="57">
        <f t="shared" si="6"/>
        <v>1398245847</v>
      </c>
      <c r="S83" s="159"/>
    </row>
    <row r="84" spans="1:19" s="1" customFormat="1" x14ac:dyDescent="0.2">
      <c r="A84" s="25">
        <v>73</v>
      </c>
      <c r="B84" s="12" t="s">
        <v>140</v>
      </c>
      <c r="C84" s="10" t="s">
        <v>38</v>
      </c>
      <c r="D84" s="57">
        <f>КС!D84</f>
        <v>32415751</v>
      </c>
      <c r="E84" s="57">
        <f>'ДС(пр.05-24)'!D84</f>
        <v>31015612</v>
      </c>
      <c r="F84" s="57">
        <f t="shared" si="5"/>
        <v>290794787</v>
      </c>
      <c r="G84" s="57">
        <f>'АПУ профилактика'!D85</f>
        <v>107231956</v>
      </c>
      <c r="H84" s="57">
        <f>'Диспан.набл.(КП)'!D85</f>
        <v>32671110</v>
      </c>
      <c r="I84" s="57">
        <f>'АПУ неотл.пом.5-24'!D84</f>
        <v>14483816</v>
      </c>
      <c r="J84" s="57">
        <f>'АПУ обращения '!D84</f>
        <v>115020942</v>
      </c>
      <c r="K84" s="57">
        <f>'ОДИ ПГГ 5-24'!D84</f>
        <v>9230198</v>
      </c>
      <c r="L84" s="57">
        <f>'ОДИ МЗ РБ 4-24'!D84</f>
        <v>0</v>
      </c>
      <c r="M84" s="57">
        <f>'ФАП(05-24) '!D84</f>
        <v>12156765</v>
      </c>
      <c r="N84" s="57"/>
      <c r="O84" s="57">
        <f>' СМП '!D84</f>
        <v>0</v>
      </c>
      <c r="P84" s="57">
        <f>'Гемодиализ (пр.05-24) '!D84</f>
        <v>0</v>
      </c>
      <c r="Q84" s="57">
        <f>'Мед.реаб.(АПУ,ДС,КС) '!D84</f>
        <v>1576286</v>
      </c>
      <c r="R84" s="57">
        <f t="shared" si="6"/>
        <v>355802436</v>
      </c>
      <c r="S84" s="159"/>
    </row>
    <row r="85" spans="1:19" s="1" customFormat="1" ht="13.5" customHeight="1" x14ac:dyDescent="0.2">
      <c r="A85" s="25">
        <v>74</v>
      </c>
      <c r="B85" s="12" t="s">
        <v>141</v>
      </c>
      <c r="C85" s="10" t="s">
        <v>37</v>
      </c>
      <c r="D85" s="57">
        <f>КС!D85</f>
        <v>639939218</v>
      </c>
      <c r="E85" s="57">
        <f>'ДС(пр.05-24)'!D85</f>
        <v>123278714</v>
      </c>
      <c r="F85" s="57">
        <f t="shared" si="5"/>
        <v>1029659406</v>
      </c>
      <c r="G85" s="57">
        <f>'АПУ профилактика'!D86</f>
        <v>392953583</v>
      </c>
      <c r="H85" s="57">
        <f>'Диспан.набл.(КП)'!D86</f>
        <v>119698136</v>
      </c>
      <c r="I85" s="57">
        <f>'АПУ неотл.пом.5-24'!D85</f>
        <v>37351384</v>
      </c>
      <c r="J85" s="57">
        <f>'АПУ обращения '!D85</f>
        <v>292688706</v>
      </c>
      <c r="K85" s="57">
        <f>'ОДИ ПГГ 5-24'!D85</f>
        <v>130269098</v>
      </c>
      <c r="L85" s="57">
        <f>'ОДИ МЗ РБ 4-24'!D85</f>
        <v>51230542</v>
      </c>
      <c r="M85" s="57">
        <f>'ФАП(05-24) '!D85</f>
        <v>5467957</v>
      </c>
      <c r="N85" s="57"/>
      <c r="O85" s="57">
        <f>' СМП '!D85</f>
        <v>0</v>
      </c>
      <c r="P85" s="57">
        <f>'Гемодиализ (пр.05-24) '!D85</f>
        <v>0</v>
      </c>
      <c r="Q85" s="57">
        <f>'Мед.реаб.(АПУ,ДС,КС) '!D85</f>
        <v>52150172</v>
      </c>
      <c r="R85" s="57">
        <f t="shared" si="6"/>
        <v>1845027510</v>
      </c>
      <c r="S85" s="159"/>
    </row>
    <row r="86" spans="1:19" s="1" customFormat="1" ht="14.25" customHeight="1" x14ac:dyDescent="0.2">
      <c r="A86" s="25">
        <v>75</v>
      </c>
      <c r="B86" s="12" t="s">
        <v>142</v>
      </c>
      <c r="C86" s="10" t="s">
        <v>52</v>
      </c>
      <c r="D86" s="57">
        <f>КС!D86</f>
        <v>437173888</v>
      </c>
      <c r="E86" s="57">
        <f>'ДС(пр.05-24)'!D86</f>
        <v>20370403</v>
      </c>
      <c r="F86" s="57">
        <f t="shared" si="5"/>
        <v>210954926</v>
      </c>
      <c r="G86" s="57">
        <f>'АПУ профилактика'!D87</f>
        <v>113993300</v>
      </c>
      <c r="H86" s="57">
        <f>'Диспан.набл.(КП)'!D87</f>
        <v>145136</v>
      </c>
      <c r="I86" s="57">
        <f>'АПУ неотл.пом.5-24'!D86</f>
        <v>24326529</v>
      </c>
      <c r="J86" s="57">
        <f>'АПУ обращения '!D86</f>
        <v>52831261</v>
      </c>
      <c r="K86" s="57">
        <f>'ОДИ ПГГ 5-24'!D86</f>
        <v>19658700</v>
      </c>
      <c r="L86" s="57">
        <f>'ОДИ МЗ РБ 4-24'!D86</f>
        <v>0</v>
      </c>
      <c r="M86" s="57">
        <f>'ФАП(05-24) '!D86</f>
        <v>0</v>
      </c>
      <c r="N86" s="57"/>
      <c r="O86" s="57">
        <f>' СМП '!D86</f>
        <v>0</v>
      </c>
      <c r="P86" s="57">
        <f>'Гемодиализ (пр.05-24) '!D86</f>
        <v>0</v>
      </c>
      <c r="Q86" s="57">
        <f>'Мед.реаб.(АПУ,ДС,КС) '!D86</f>
        <v>169591618</v>
      </c>
      <c r="R86" s="57">
        <f t="shared" si="6"/>
        <v>838090835</v>
      </c>
      <c r="S86" s="159"/>
    </row>
    <row r="87" spans="1:19" s="1" customFormat="1" x14ac:dyDescent="0.2">
      <c r="A87" s="25">
        <v>76</v>
      </c>
      <c r="B87" s="12" t="s">
        <v>143</v>
      </c>
      <c r="C87" s="10" t="s">
        <v>237</v>
      </c>
      <c r="D87" s="57">
        <f>КС!D87</f>
        <v>1075107401</v>
      </c>
      <c r="E87" s="57">
        <f>'ДС(пр.05-24)'!D87</f>
        <v>73248848</v>
      </c>
      <c r="F87" s="57">
        <f t="shared" si="5"/>
        <v>615629434</v>
      </c>
      <c r="G87" s="57">
        <f>'АПУ профилактика'!D88</f>
        <v>268514021</v>
      </c>
      <c r="H87" s="57">
        <f>'Диспан.набл.(КП)'!D88</f>
        <v>96134558</v>
      </c>
      <c r="I87" s="57">
        <f>'АПУ неотл.пом.5-24'!D87</f>
        <v>33271179</v>
      </c>
      <c r="J87" s="57">
        <f>'АПУ обращения '!D87</f>
        <v>192524745</v>
      </c>
      <c r="K87" s="57">
        <f>'ОДИ ПГГ 5-24'!D87</f>
        <v>22875275</v>
      </c>
      <c r="L87" s="57">
        <f>'ОДИ МЗ РБ 4-24'!D87</f>
        <v>0</v>
      </c>
      <c r="M87" s="57">
        <f>'ФАП(05-24) '!D87</f>
        <v>2309656</v>
      </c>
      <c r="N87" s="57"/>
      <c r="O87" s="57">
        <f>' СМП '!D87</f>
        <v>0</v>
      </c>
      <c r="P87" s="57">
        <f>'Гемодиализ (пр.05-24) '!D87</f>
        <v>5674050</v>
      </c>
      <c r="Q87" s="57">
        <f>'Мед.реаб.(АПУ,ДС,КС) '!D87</f>
        <v>116193989</v>
      </c>
      <c r="R87" s="57">
        <f t="shared" si="6"/>
        <v>1885853722</v>
      </c>
      <c r="S87" s="159"/>
    </row>
    <row r="88" spans="1:19" s="1" customFormat="1" x14ac:dyDescent="0.2">
      <c r="A88" s="25">
        <v>77</v>
      </c>
      <c r="B88" s="12" t="s">
        <v>144</v>
      </c>
      <c r="C88" s="10" t="s">
        <v>351</v>
      </c>
      <c r="D88" s="57">
        <f>КС!D88</f>
        <v>339740222</v>
      </c>
      <c r="E88" s="57">
        <f>'ДС(пр.05-24)'!D88</f>
        <v>8791473</v>
      </c>
      <c r="F88" s="57">
        <f t="shared" si="5"/>
        <v>71413400</v>
      </c>
      <c r="G88" s="57">
        <f>'АПУ профилактика'!D89</f>
        <v>12957138</v>
      </c>
      <c r="H88" s="57">
        <f>'Диспан.набл.(КП)'!D89</f>
        <v>111755</v>
      </c>
      <c r="I88" s="57">
        <f>'АПУ неотл.пом.5-24'!D88</f>
        <v>0</v>
      </c>
      <c r="J88" s="57">
        <f>'АПУ обращения '!D88</f>
        <v>55882307</v>
      </c>
      <c r="K88" s="57">
        <f>'ОДИ ПГГ 5-24'!D88</f>
        <v>0</v>
      </c>
      <c r="L88" s="57">
        <f>'ОДИ МЗ РБ 4-24'!D88</f>
        <v>2462200</v>
      </c>
      <c r="M88" s="57">
        <f>'ФАП(05-24) '!D88</f>
        <v>0</v>
      </c>
      <c r="N88" s="57"/>
      <c r="O88" s="57">
        <f>' СМП '!D88</f>
        <v>0</v>
      </c>
      <c r="P88" s="57">
        <f>'Гемодиализ (пр.05-24) '!D88</f>
        <v>0</v>
      </c>
      <c r="Q88" s="57">
        <f>'Мед.реаб.(АПУ,ДС,КС) '!D88</f>
        <v>0</v>
      </c>
      <c r="R88" s="57">
        <f t="shared" si="6"/>
        <v>419945095</v>
      </c>
      <c r="S88" s="159"/>
    </row>
    <row r="89" spans="1:19" s="1" customFormat="1" x14ac:dyDescent="0.2">
      <c r="A89" s="25">
        <v>78</v>
      </c>
      <c r="B89" s="14" t="s">
        <v>145</v>
      </c>
      <c r="C89" s="10" t="s">
        <v>268</v>
      </c>
      <c r="D89" s="57">
        <f>КС!D89</f>
        <v>0</v>
      </c>
      <c r="E89" s="57">
        <f>'ДС(пр.05-24)'!D89</f>
        <v>0</v>
      </c>
      <c r="F89" s="57">
        <f t="shared" si="5"/>
        <v>0</v>
      </c>
      <c r="G89" s="57">
        <f>'АПУ профилактика'!D90</f>
        <v>0</v>
      </c>
      <c r="H89" s="57">
        <f>'Диспан.набл.(КП)'!D90</f>
        <v>0</v>
      </c>
      <c r="I89" s="57">
        <f>'АПУ неотл.пом.5-24'!D89</f>
        <v>0</v>
      </c>
      <c r="J89" s="57">
        <f>'АПУ обращения '!D89</f>
        <v>0</v>
      </c>
      <c r="K89" s="57">
        <f>'ОДИ ПГГ 5-24'!D89</f>
        <v>0</v>
      </c>
      <c r="L89" s="57">
        <f>'ОДИ МЗ РБ 4-24'!D89</f>
        <v>0</v>
      </c>
      <c r="M89" s="57">
        <f>'ФАП(05-24) '!D89</f>
        <v>0</v>
      </c>
      <c r="N89" s="57"/>
      <c r="O89" s="57">
        <f>' СМП '!D89</f>
        <v>2009740355</v>
      </c>
      <c r="P89" s="57">
        <f>'Гемодиализ (пр.05-24) '!D89</f>
        <v>0</v>
      </c>
      <c r="Q89" s="57">
        <f>'Мед.реаб.(АПУ,ДС,КС) '!D89</f>
        <v>0</v>
      </c>
      <c r="R89" s="57">
        <f t="shared" si="6"/>
        <v>2009740355</v>
      </c>
      <c r="S89" s="159"/>
    </row>
    <row r="90" spans="1:19" s="1" customFormat="1" ht="24" x14ac:dyDescent="0.2">
      <c r="A90" s="285">
        <v>79</v>
      </c>
      <c r="B90" s="288" t="s">
        <v>146</v>
      </c>
      <c r="C90" s="17" t="s">
        <v>257</v>
      </c>
      <c r="D90" s="57">
        <f>КС!D90</f>
        <v>543942925</v>
      </c>
      <c r="E90" s="57">
        <f>'ДС(пр.05-24)'!D90</f>
        <v>210691408</v>
      </c>
      <c r="F90" s="57">
        <f t="shared" si="5"/>
        <v>79344241</v>
      </c>
      <c r="G90" s="57">
        <f>'АПУ профилактика'!D91</f>
        <v>17009904</v>
      </c>
      <c r="H90" s="57">
        <f>'Диспан.набл.(КП)'!D91</f>
        <v>374785</v>
      </c>
      <c r="I90" s="57">
        <f>'АПУ неотл.пом.5-24'!D90</f>
        <v>14352720</v>
      </c>
      <c r="J90" s="57">
        <f>'АПУ обращения '!D90</f>
        <v>43751562</v>
      </c>
      <c r="K90" s="57">
        <f>'ОДИ ПГГ 5-24'!D90</f>
        <v>3545718</v>
      </c>
      <c r="L90" s="57">
        <f>'ОДИ МЗ РБ 4-24'!D90</f>
        <v>309552</v>
      </c>
      <c r="M90" s="57">
        <f>'ФАП(05-24) '!D90</f>
        <v>0</v>
      </c>
      <c r="N90" s="57"/>
      <c r="O90" s="57">
        <f>' СМП '!D90</f>
        <v>0</v>
      </c>
      <c r="P90" s="57">
        <f>'Гемодиализ (пр.05-24) '!D90</f>
        <v>0</v>
      </c>
      <c r="Q90" s="57">
        <f>'Мед.реаб.(АПУ,ДС,КС) '!D90</f>
        <v>0</v>
      </c>
      <c r="R90" s="57">
        <f t="shared" si="6"/>
        <v>833978574</v>
      </c>
      <c r="S90" s="159"/>
    </row>
    <row r="91" spans="1:19" s="1" customFormat="1" ht="36" x14ac:dyDescent="0.2">
      <c r="A91" s="286"/>
      <c r="B91" s="289"/>
      <c r="C91" s="10" t="s">
        <v>349</v>
      </c>
      <c r="D91" s="57">
        <f>КС!D91</f>
        <v>0</v>
      </c>
      <c r="E91" s="57">
        <f>'ДС(пр.05-24)'!D91</f>
        <v>5901568</v>
      </c>
      <c r="F91" s="57">
        <f t="shared" si="5"/>
        <v>31779761.130000003</v>
      </c>
      <c r="G91" s="57">
        <f>'АПУ профилактика'!D92</f>
        <v>12746536</v>
      </c>
      <c r="H91" s="57">
        <f>'Диспан.набл.(КП)'!D92</f>
        <v>374785</v>
      </c>
      <c r="I91" s="57">
        <f>'АПУ неотл.пом.5-24'!D91</f>
        <v>2904992.1300000008</v>
      </c>
      <c r="J91" s="57">
        <f>'АПУ обращения '!D91</f>
        <v>11898178</v>
      </c>
      <c r="K91" s="57">
        <f>'ОДИ ПГГ 5-24'!D91</f>
        <v>3545718</v>
      </c>
      <c r="L91" s="57">
        <f>'ОДИ МЗ РБ 4-24'!D91</f>
        <v>309552</v>
      </c>
      <c r="M91" s="57">
        <f>'ФАП(05-24) '!D91</f>
        <v>0</v>
      </c>
      <c r="N91" s="57"/>
      <c r="O91" s="57">
        <f>' СМП '!D91</f>
        <v>0</v>
      </c>
      <c r="P91" s="57">
        <f>'Гемодиализ (пр.05-24) '!D91</f>
        <v>0</v>
      </c>
      <c r="Q91" s="57">
        <f>'Мед.реаб.(АПУ,ДС,КС) '!D91</f>
        <v>0</v>
      </c>
      <c r="R91" s="57">
        <f t="shared" si="6"/>
        <v>37681329.130000003</v>
      </c>
      <c r="S91" s="159"/>
    </row>
    <row r="92" spans="1:19" s="1" customFormat="1" ht="24" x14ac:dyDescent="0.2">
      <c r="A92" s="286"/>
      <c r="B92" s="289"/>
      <c r="C92" s="10" t="s">
        <v>258</v>
      </c>
      <c r="D92" s="57">
        <f>КС!D92</f>
        <v>0</v>
      </c>
      <c r="E92" s="57">
        <f>'ДС(пр.05-24)'!D92</f>
        <v>0</v>
      </c>
      <c r="F92" s="57">
        <f t="shared" si="5"/>
        <v>12025309</v>
      </c>
      <c r="G92" s="57">
        <f>'АПУ профилактика'!D93</f>
        <v>2455128</v>
      </c>
      <c r="H92" s="57">
        <f>'Диспан.набл.(КП)'!D93</f>
        <v>0</v>
      </c>
      <c r="I92" s="57">
        <f>'АПУ неотл.пом.5-24'!D92</f>
        <v>0</v>
      </c>
      <c r="J92" s="57">
        <f>'АПУ обращения '!D92</f>
        <v>9570181</v>
      </c>
      <c r="K92" s="57">
        <f>'ОДИ ПГГ 5-24'!D92</f>
        <v>0</v>
      </c>
      <c r="L92" s="57">
        <f>'ОДИ МЗ РБ 4-24'!D92</f>
        <v>0</v>
      </c>
      <c r="M92" s="57">
        <f>'ФАП(05-24) '!D92</f>
        <v>0</v>
      </c>
      <c r="N92" s="57"/>
      <c r="O92" s="57">
        <f>' СМП '!D92</f>
        <v>0</v>
      </c>
      <c r="P92" s="57">
        <f>'Гемодиализ (пр.05-24) '!D92</f>
        <v>0</v>
      </c>
      <c r="Q92" s="57">
        <f>'Мед.реаб.(АПУ,ДС,КС) '!D92</f>
        <v>0</v>
      </c>
      <c r="R92" s="57">
        <f t="shared" si="6"/>
        <v>12025309</v>
      </c>
      <c r="S92" s="159"/>
    </row>
    <row r="93" spans="1:19" s="1" customFormat="1" ht="36" x14ac:dyDescent="0.2">
      <c r="A93" s="287"/>
      <c r="B93" s="290"/>
      <c r="C93" s="28" t="s">
        <v>350</v>
      </c>
      <c r="D93" s="57">
        <f>КС!D93</f>
        <v>543942925</v>
      </c>
      <c r="E93" s="57">
        <f>'ДС(пр.05-24)'!D93</f>
        <v>204789840</v>
      </c>
      <c r="F93" s="57">
        <f t="shared" si="5"/>
        <v>35539170.869999997</v>
      </c>
      <c r="G93" s="57">
        <f>'АПУ профилактика'!D94</f>
        <v>1808240</v>
      </c>
      <c r="H93" s="57">
        <f>'Диспан.набл.(КП)'!D94</f>
        <v>0</v>
      </c>
      <c r="I93" s="57">
        <f>'АПУ неотл.пом.5-24'!D93</f>
        <v>11447727.869999999</v>
      </c>
      <c r="J93" s="57">
        <f>'АПУ обращения '!D93</f>
        <v>22283203</v>
      </c>
      <c r="K93" s="57">
        <f>'ОДИ ПГГ 5-24'!D93</f>
        <v>0</v>
      </c>
      <c r="L93" s="57">
        <f>'ОДИ МЗ РБ 4-24'!D93</f>
        <v>0</v>
      </c>
      <c r="M93" s="57">
        <f>'ФАП(05-24) '!D93</f>
        <v>0</v>
      </c>
      <c r="N93" s="57"/>
      <c r="O93" s="57">
        <f>' СМП '!D93</f>
        <v>0</v>
      </c>
      <c r="P93" s="57">
        <f>'Гемодиализ (пр.05-24) '!D93</f>
        <v>0</v>
      </c>
      <c r="Q93" s="57">
        <f>'Мед.реаб.(АПУ,ДС,КС) '!D93</f>
        <v>0</v>
      </c>
      <c r="R93" s="57">
        <f t="shared" si="6"/>
        <v>784271935.87</v>
      </c>
      <c r="S93" s="159"/>
    </row>
    <row r="94" spans="1:19" s="1" customFormat="1" ht="24" x14ac:dyDescent="0.2">
      <c r="A94" s="25">
        <v>80</v>
      </c>
      <c r="B94" s="14" t="s">
        <v>147</v>
      </c>
      <c r="C94" s="10" t="s">
        <v>51</v>
      </c>
      <c r="D94" s="57">
        <f>КС!D94</f>
        <v>0</v>
      </c>
      <c r="E94" s="57">
        <f>'ДС(пр.05-24)'!D94</f>
        <v>0</v>
      </c>
      <c r="F94" s="57">
        <f t="shared" si="5"/>
        <v>3602938</v>
      </c>
      <c r="G94" s="57">
        <f>'АПУ профилактика'!D95</f>
        <v>1734651</v>
      </c>
      <c r="H94" s="57">
        <f>'Диспан.набл.(КП)'!D95</f>
        <v>0</v>
      </c>
      <c r="I94" s="57">
        <f>'АПУ неотл.пом.5-24'!D94</f>
        <v>0</v>
      </c>
      <c r="J94" s="57">
        <f>'АПУ обращения '!D94</f>
        <v>1868287</v>
      </c>
      <c r="K94" s="57">
        <f>'ОДИ ПГГ 5-24'!D94</f>
        <v>0</v>
      </c>
      <c r="L94" s="57">
        <f>'ОДИ МЗ РБ 4-24'!D94</f>
        <v>0</v>
      </c>
      <c r="M94" s="57">
        <f>'ФАП(05-24) '!D94</f>
        <v>0</v>
      </c>
      <c r="N94" s="57"/>
      <c r="O94" s="57">
        <f>' СМП '!D94</f>
        <v>0</v>
      </c>
      <c r="P94" s="57">
        <f>'Гемодиализ (пр.05-24) '!D94</f>
        <v>0</v>
      </c>
      <c r="Q94" s="57">
        <f>'Мед.реаб.(АПУ,ДС,КС) '!D94</f>
        <v>0</v>
      </c>
      <c r="R94" s="57">
        <f t="shared" si="6"/>
        <v>3602938</v>
      </c>
      <c r="S94" s="159"/>
    </row>
    <row r="95" spans="1:19" s="1" customFormat="1" x14ac:dyDescent="0.2">
      <c r="A95" s="25">
        <v>81</v>
      </c>
      <c r="B95" s="14" t="s">
        <v>148</v>
      </c>
      <c r="C95" s="10" t="s">
        <v>149</v>
      </c>
      <c r="D95" s="57">
        <f>КС!D95</f>
        <v>0</v>
      </c>
      <c r="E95" s="57">
        <f>'ДС(пр.05-24)'!D95</f>
        <v>3256656</v>
      </c>
      <c r="F95" s="57">
        <f t="shared" si="5"/>
        <v>27735376</v>
      </c>
      <c r="G95" s="57">
        <f>'АПУ профилактика'!D96</f>
        <v>10009798</v>
      </c>
      <c r="H95" s="57">
        <f>'Диспан.набл.(КП)'!D96</f>
        <v>4487570</v>
      </c>
      <c r="I95" s="57">
        <f>'АПУ неотл.пом.5-24'!D95</f>
        <v>2327459</v>
      </c>
      <c r="J95" s="57">
        <f>'АПУ обращения '!D95</f>
        <v>10427093</v>
      </c>
      <c r="K95" s="57">
        <f>'ОДИ ПГГ 5-24'!D95</f>
        <v>483456</v>
      </c>
      <c r="L95" s="57">
        <f>'ОДИ МЗ РБ 4-24'!D95</f>
        <v>0</v>
      </c>
      <c r="M95" s="57">
        <f>'ФАП(05-24) '!D95</f>
        <v>0</v>
      </c>
      <c r="N95" s="57"/>
      <c r="O95" s="57">
        <f>' СМП '!D95</f>
        <v>0</v>
      </c>
      <c r="P95" s="57">
        <f>'Гемодиализ (пр.05-24) '!D95</f>
        <v>0</v>
      </c>
      <c r="Q95" s="57">
        <f>'Мед.реаб.(АПУ,ДС,КС) '!D95</f>
        <v>0</v>
      </c>
      <c r="R95" s="57">
        <f t="shared" si="6"/>
        <v>30992032</v>
      </c>
      <c r="S95" s="159"/>
    </row>
    <row r="96" spans="1:19" s="1" customFormat="1" x14ac:dyDescent="0.2">
      <c r="A96" s="25">
        <v>82</v>
      </c>
      <c r="B96" s="26" t="s">
        <v>150</v>
      </c>
      <c r="C96" s="10" t="s">
        <v>151</v>
      </c>
      <c r="D96" s="57">
        <f>КС!D96</f>
        <v>203527651</v>
      </c>
      <c r="E96" s="57">
        <f>'ДС(пр.05-24)'!D96</f>
        <v>18968525</v>
      </c>
      <c r="F96" s="57">
        <f t="shared" si="5"/>
        <v>170845069</v>
      </c>
      <c r="G96" s="57">
        <f>'АПУ профилактика'!D97</f>
        <v>58989585</v>
      </c>
      <c r="H96" s="57">
        <f>'Диспан.набл.(КП)'!D97</f>
        <v>25291014</v>
      </c>
      <c r="I96" s="57">
        <f>'АПУ неотл.пом.5-24'!D96</f>
        <v>9119727</v>
      </c>
      <c r="J96" s="57">
        <f>'АПУ обращения '!D96</f>
        <v>63215652</v>
      </c>
      <c r="K96" s="57">
        <f>'ОДИ ПГГ 5-24'!D96</f>
        <v>14229091</v>
      </c>
      <c r="L96" s="57">
        <f>'ОДИ МЗ РБ 4-24'!D96</f>
        <v>0</v>
      </c>
      <c r="M96" s="57">
        <f>'ФАП(05-24) '!D96</f>
        <v>0</v>
      </c>
      <c r="N96" s="57"/>
      <c r="O96" s="57">
        <f>' СМП '!D96</f>
        <v>0</v>
      </c>
      <c r="P96" s="57">
        <f>'Гемодиализ (пр.05-24) '!D96</f>
        <v>0</v>
      </c>
      <c r="Q96" s="57">
        <f>'Мед.реаб.(АПУ,ДС,КС) '!D96</f>
        <v>56499020</v>
      </c>
      <c r="R96" s="57">
        <f t="shared" si="6"/>
        <v>449840265</v>
      </c>
      <c r="S96" s="159"/>
    </row>
    <row r="97" spans="1:19" s="1" customFormat="1" x14ac:dyDescent="0.2">
      <c r="A97" s="25">
        <v>83</v>
      </c>
      <c r="B97" s="14" t="s">
        <v>152</v>
      </c>
      <c r="C97" s="10" t="s">
        <v>28</v>
      </c>
      <c r="D97" s="57">
        <f>КС!D97</f>
        <v>38248794</v>
      </c>
      <c r="E97" s="57">
        <f>'ДС(пр.05-24)'!D97</f>
        <v>9634572</v>
      </c>
      <c r="F97" s="57">
        <f t="shared" si="5"/>
        <v>133061308</v>
      </c>
      <c r="G97" s="57">
        <f>'АПУ профилактика'!D98</f>
        <v>37072826</v>
      </c>
      <c r="H97" s="57">
        <f>'Диспан.набл.(КП)'!D98</f>
        <v>9559317</v>
      </c>
      <c r="I97" s="57">
        <f>'АПУ неотл.пом.5-24'!D97</f>
        <v>7264927</v>
      </c>
      <c r="J97" s="57">
        <f>'АПУ обращения '!D97</f>
        <v>37629568</v>
      </c>
      <c r="K97" s="57">
        <f>'ОДИ ПГГ 5-24'!D97</f>
        <v>1334886</v>
      </c>
      <c r="L97" s="57">
        <f>'ОДИ МЗ РБ 4-24'!D97</f>
        <v>0</v>
      </c>
      <c r="M97" s="57">
        <f>'ФАП(05-24) '!D97</f>
        <v>40199784</v>
      </c>
      <c r="N97" s="57"/>
      <c r="O97" s="57">
        <f>' СМП '!D97</f>
        <v>0</v>
      </c>
      <c r="P97" s="57">
        <f>'Гемодиализ (пр.05-24) '!D97</f>
        <v>0</v>
      </c>
      <c r="Q97" s="57">
        <f>'Мед.реаб.(АПУ,ДС,КС) '!D97</f>
        <v>817700</v>
      </c>
      <c r="R97" s="57">
        <f t="shared" si="6"/>
        <v>181762374</v>
      </c>
      <c r="S97" s="159"/>
    </row>
    <row r="98" spans="1:19" s="1" customFormat="1" x14ac:dyDescent="0.2">
      <c r="A98" s="25">
        <v>84</v>
      </c>
      <c r="B98" s="26" t="s">
        <v>153</v>
      </c>
      <c r="C98" s="10" t="s">
        <v>12</v>
      </c>
      <c r="D98" s="57">
        <f>КС!D98</f>
        <v>41808484</v>
      </c>
      <c r="E98" s="57">
        <f>'ДС(пр.05-24)'!D98</f>
        <v>9932995</v>
      </c>
      <c r="F98" s="57">
        <f t="shared" si="5"/>
        <v>122715213</v>
      </c>
      <c r="G98" s="57">
        <f>'АПУ профилактика'!D99</f>
        <v>39288439</v>
      </c>
      <c r="H98" s="57">
        <f>'Диспан.набл.(КП)'!D99</f>
        <v>9366201</v>
      </c>
      <c r="I98" s="57">
        <f>'АПУ неотл.пом.5-24'!D98</f>
        <v>5807912</v>
      </c>
      <c r="J98" s="57">
        <f>'АПУ обращения '!D98</f>
        <v>39386178</v>
      </c>
      <c r="K98" s="57">
        <f>'ОДИ ПГГ 5-24'!D98</f>
        <v>898883</v>
      </c>
      <c r="L98" s="57">
        <f>'ОДИ МЗ РБ 4-24'!D98</f>
        <v>0</v>
      </c>
      <c r="M98" s="57">
        <f>'ФАП(05-24) '!D98</f>
        <v>27967600</v>
      </c>
      <c r="N98" s="57"/>
      <c r="O98" s="57">
        <f>' СМП '!D98</f>
        <v>0</v>
      </c>
      <c r="P98" s="57">
        <f>'Гемодиализ (пр.05-24) '!D98</f>
        <v>0</v>
      </c>
      <c r="Q98" s="57">
        <f>'Мед.реаб.(АПУ,ДС,КС) '!D98</f>
        <v>1184694</v>
      </c>
      <c r="R98" s="57">
        <f t="shared" si="6"/>
        <v>175641386</v>
      </c>
      <c r="S98" s="159"/>
    </row>
    <row r="99" spans="1:19" s="1" customFormat="1" x14ac:dyDescent="0.2">
      <c r="A99" s="25">
        <v>85</v>
      </c>
      <c r="B99" s="26" t="s">
        <v>154</v>
      </c>
      <c r="C99" s="10" t="s">
        <v>27</v>
      </c>
      <c r="D99" s="57">
        <f>КС!D99</f>
        <v>101475893</v>
      </c>
      <c r="E99" s="57">
        <f>'ДС(пр.05-24)'!D99</f>
        <v>25657802</v>
      </c>
      <c r="F99" s="57">
        <f t="shared" si="5"/>
        <v>293447493</v>
      </c>
      <c r="G99" s="57">
        <f>'АПУ профилактика'!D100</f>
        <v>111792656</v>
      </c>
      <c r="H99" s="57">
        <f>'Диспан.набл.(КП)'!D100</f>
        <v>30712712</v>
      </c>
      <c r="I99" s="57">
        <f>'АПУ неотл.пом.5-24'!D99</f>
        <v>20540109</v>
      </c>
      <c r="J99" s="57">
        <f>'АПУ обращения '!D99</f>
        <v>99534923</v>
      </c>
      <c r="K99" s="57">
        <f>'ОДИ ПГГ 5-24'!D99</f>
        <v>6542832</v>
      </c>
      <c r="L99" s="57">
        <f>'ОДИ МЗ РБ 4-24'!D99</f>
        <v>0</v>
      </c>
      <c r="M99" s="57">
        <f>'ФАП(05-24) '!D99</f>
        <v>24324261</v>
      </c>
      <c r="N99" s="57"/>
      <c r="O99" s="57">
        <f>' СМП '!D99</f>
        <v>0</v>
      </c>
      <c r="P99" s="57">
        <f>'Гемодиализ (пр.05-24) '!D99</f>
        <v>0</v>
      </c>
      <c r="Q99" s="57">
        <f>'Мед.реаб.(АПУ,ДС,КС) '!D99</f>
        <v>0</v>
      </c>
      <c r="R99" s="57">
        <f t="shared" si="6"/>
        <v>420581188</v>
      </c>
      <c r="S99" s="159"/>
    </row>
    <row r="100" spans="1:19" s="1" customFormat="1" x14ac:dyDescent="0.2">
      <c r="A100" s="25">
        <v>86</v>
      </c>
      <c r="B100" s="14" t="s">
        <v>155</v>
      </c>
      <c r="C100" s="10" t="s">
        <v>45</v>
      </c>
      <c r="D100" s="57">
        <f>КС!D100</f>
        <v>51230069</v>
      </c>
      <c r="E100" s="57">
        <f>'ДС(пр.05-24)'!D100</f>
        <v>12589816</v>
      </c>
      <c r="F100" s="57">
        <f t="shared" si="5"/>
        <v>150086687</v>
      </c>
      <c r="G100" s="57">
        <f>'АПУ профилактика'!D101</f>
        <v>47989505</v>
      </c>
      <c r="H100" s="57">
        <f>'Диспан.набл.(КП)'!D101</f>
        <v>13026080</v>
      </c>
      <c r="I100" s="57">
        <f>'АПУ неотл.пом.5-24'!D100</f>
        <v>8686310</v>
      </c>
      <c r="J100" s="57">
        <f>'АПУ обращения '!D100</f>
        <v>45442913</v>
      </c>
      <c r="K100" s="57">
        <f>'ОДИ ПГГ 5-24'!D100</f>
        <v>2674656</v>
      </c>
      <c r="L100" s="57">
        <f>'ОДИ МЗ РБ 4-24'!D100</f>
        <v>0</v>
      </c>
      <c r="M100" s="57">
        <f>'ФАП(05-24) '!D100</f>
        <v>32267223</v>
      </c>
      <c r="N100" s="57"/>
      <c r="O100" s="57">
        <f>' СМП '!D100</f>
        <v>0</v>
      </c>
      <c r="P100" s="57">
        <f>'Гемодиализ (пр.05-24) '!D100</f>
        <v>0</v>
      </c>
      <c r="Q100" s="57">
        <f>'Мед.реаб.(АПУ,ДС,КС) '!D100</f>
        <v>0</v>
      </c>
      <c r="R100" s="57">
        <f t="shared" si="6"/>
        <v>213906572</v>
      </c>
      <c r="S100" s="159"/>
    </row>
    <row r="101" spans="1:19" s="1" customFormat="1" x14ac:dyDescent="0.2">
      <c r="A101" s="25">
        <v>87</v>
      </c>
      <c r="B101" s="14" t="s">
        <v>156</v>
      </c>
      <c r="C101" s="10" t="s">
        <v>33</v>
      </c>
      <c r="D101" s="57">
        <f>КС!D101</f>
        <v>82602794</v>
      </c>
      <c r="E101" s="57">
        <f>'ДС(пр.05-24)'!D101</f>
        <v>15639482</v>
      </c>
      <c r="F101" s="57">
        <f t="shared" si="5"/>
        <v>197942756</v>
      </c>
      <c r="G101" s="57">
        <f>'АПУ профилактика'!D102</f>
        <v>57343664</v>
      </c>
      <c r="H101" s="57">
        <f>'Диспан.набл.(КП)'!D102</f>
        <v>18191622</v>
      </c>
      <c r="I101" s="57">
        <f>'АПУ неотл.пом.5-24'!D101</f>
        <v>10258579</v>
      </c>
      <c r="J101" s="57">
        <f>'АПУ обращения '!D101</f>
        <v>60184655</v>
      </c>
      <c r="K101" s="57">
        <f>'ОДИ ПГГ 5-24'!D101</f>
        <v>5098800</v>
      </c>
      <c r="L101" s="57">
        <f>'ОДИ МЗ РБ 4-24'!D101</f>
        <v>0</v>
      </c>
      <c r="M101" s="57">
        <f>'ФАП(05-24) '!D101</f>
        <v>46865436</v>
      </c>
      <c r="N101" s="57"/>
      <c r="O101" s="57">
        <f>' СМП '!D101</f>
        <v>0</v>
      </c>
      <c r="P101" s="57">
        <f>'Гемодиализ (пр.05-24) '!D101</f>
        <v>0</v>
      </c>
      <c r="Q101" s="57">
        <f>'Мед.реаб.(АПУ,ДС,КС) '!D101</f>
        <v>954647</v>
      </c>
      <c r="R101" s="57">
        <f t="shared" si="6"/>
        <v>297139679</v>
      </c>
      <c r="S101" s="159"/>
    </row>
    <row r="102" spans="1:19" s="1" customFormat="1" x14ac:dyDescent="0.2">
      <c r="A102" s="25">
        <v>88</v>
      </c>
      <c r="B102" s="12" t="s">
        <v>157</v>
      </c>
      <c r="C102" s="10" t="s">
        <v>29</v>
      </c>
      <c r="D102" s="57">
        <f>КС!D102</f>
        <v>67592710</v>
      </c>
      <c r="E102" s="57">
        <f>'ДС(пр.05-24)'!D102</f>
        <v>33901438</v>
      </c>
      <c r="F102" s="57">
        <f t="shared" si="5"/>
        <v>381132070</v>
      </c>
      <c r="G102" s="57">
        <f>'АПУ профилактика'!D103</f>
        <v>133050976</v>
      </c>
      <c r="H102" s="57">
        <f>'Диспан.набл.(КП)'!D103</f>
        <v>29341433</v>
      </c>
      <c r="I102" s="57">
        <f>'АПУ неотл.пом.5-24'!D102</f>
        <v>25103835</v>
      </c>
      <c r="J102" s="57">
        <f>'АПУ обращения '!D102</f>
        <v>136929510</v>
      </c>
      <c r="K102" s="57">
        <f>'ОДИ ПГГ 5-24'!D102</f>
        <v>1136706</v>
      </c>
      <c r="L102" s="57">
        <f>'ОДИ МЗ РБ 4-24'!D102</f>
        <v>0</v>
      </c>
      <c r="M102" s="57">
        <f>'ФАП(05-24) '!D102</f>
        <v>55569610</v>
      </c>
      <c r="N102" s="57"/>
      <c r="O102" s="57">
        <f>' СМП '!D102</f>
        <v>0</v>
      </c>
      <c r="P102" s="57">
        <f>'Гемодиализ (пр.05-24) '!D102</f>
        <v>0</v>
      </c>
      <c r="Q102" s="57">
        <f>'Мед.реаб.(АПУ,ДС,КС) '!D102</f>
        <v>0</v>
      </c>
      <c r="R102" s="57">
        <f t="shared" si="6"/>
        <v>482626218</v>
      </c>
      <c r="S102" s="159"/>
    </row>
    <row r="103" spans="1:19" s="1" customFormat="1" x14ac:dyDescent="0.2">
      <c r="A103" s="25">
        <v>89</v>
      </c>
      <c r="B103" s="12" t="s">
        <v>158</v>
      </c>
      <c r="C103" s="10" t="s">
        <v>30</v>
      </c>
      <c r="D103" s="57">
        <f>КС!D103</f>
        <v>105468617</v>
      </c>
      <c r="E103" s="57">
        <f>'ДС(пр.05-24)'!D103</f>
        <v>27382858</v>
      </c>
      <c r="F103" s="57">
        <f t="shared" si="5"/>
        <v>302499854.74000001</v>
      </c>
      <c r="G103" s="57">
        <f>'АПУ профилактика'!D104</f>
        <v>105988646</v>
      </c>
      <c r="H103" s="57">
        <f>'Диспан.набл.(КП)'!D104</f>
        <v>26815034</v>
      </c>
      <c r="I103" s="57">
        <f>'АПУ неотл.пом.5-24'!D103</f>
        <v>19822682</v>
      </c>
      <c r="J103" s="57">
        <f>'АПУ обращения '!D103</f>
        <v>92216483.74000001</v>
      </c>
      <c r="K103" s="57">
        <f>'ОДИ ПГГ 5-24'!D103</f>
        <v>3288826</v>
      </c>
      <c r="L103" s="57">
        <f>'ОДИ МЗ РБ 4-24'!D103</f>
        <v>0</v>
      </c>
      <c r="M103" s="57">
        <f>'ФАП(05-24) '!D103</f>
        <v>54368183</v>
      </c>
      <c r="N103" s="57"/>
      <c r="O103" s="57">
        <f>' СМП '!D103</f>
        <v>0</v>
      </c>
      <c r="P103" s="57">
        <f>'Гемодиализ (пр.05-24) '!D103</f>
        <v>0</v>
      </c>
      <c r="Q103" s="57">
        <f>'Мед.реаб.(АПУ,ДС,КС) '!D103</f>
        <v>0</v>
      </c>
      <c r="R103" s="57">
        <f t="shared" si="6"/>
        <v>435351329.74000001</v>
      </c>
      <c r="S103" s="159"/>
    </row>
    <row r="104" spans="1:19" s="1" customFormat="1" x14ac:dyDescent="0.2">
      <c r="A104" s="25">
        <v>90</v>
      </c>
      <c r="B104" s="26" t="s">
        <v>159</v>
      </c>
      <c r="C104" s="10" t="s">
        <v>14</v>
      </c>
      <c r="D104" s="57">
        <f>КС!D104</f>
        <v>33426861</v>
      </c>
      <c r="E104" s="57">
        <f>'ДС(пр.05-24)'!D104</f>
        <v>9072286</v>
      </c>
      <c r="F104" s="57">
        <f t="shared" si="5"/>
        <v>113538863</v>
      </c>
      <c r="G104" s="57">
        <f>'АПУ профилактика'!D105</f>
        <v>35833126</v>
      </c>
      <c r="H104" s="57">
        <f>'Диспан.набл.(КП)'!D105</f>
        <v>10312548</v>
      </c>
      <c r="I104" s="57">
        <f>'АПУ неотл.пом.5-24'!D104</f>
        <v>6884255</v>
      </c>
      <c r="J104" s="57">
        <f>'АПУ обращения '!D104</f>
        <v>32701137</v>
      </c>
      <c r="K104" s="57">
        <f>'ОДИ ПГГ 5-24'!D104</f>
        <v>1159946</v>
      </c>
      <c r="L104" s="57">
        <f>'ОДИ МЗ РБ 4-24'!D104</f>
        <v>0</v>
      </c>
      <c r="M104" s="57">
        <f>'ФАП(05-24) '!D104</f>
        <v>26647851</v>
      </c>
      <c r="N104" s="57"/>
      <c r="O104" s="57">
        <f>' СМП '!D104</f>
        <v>0</v>
      </c>
      <c r="P104" s="57">
        <f>'Гемодиализ (пр.05-24) '!D104</f>
        <v>0</v>
      </c>
      <c r="Q104" s="57">
        <f>'Мед.реаб.(АПУ,ДС,КС) '!D104</f>
        <v>0</v>
      </c>
      <c r="R104" s="57">
        <f t="shared" si="6"/>
        <v>156038010</v>
      </c>
      <c r="S104" s="159"/>
    </row>
    <row r="105" spans="1:19" s="1" customFormat="1" x14ac:dyDescent="0.2">
      <c r="A105" s="25">
        <v>91</v>
      </c>
      <c r="B105" s="12" t="s">
        <v>160</v>
      </c>
      <c r="C105" s="10" t="s">
        <v>31</v>
      </c>
      <c r="D105" s="57">
        <f>КС!D105</f>
        <v>49926623</v>
      </c>
      <c r="E105" s="57">
        <f>'ДС(пр.05-24)'!D105</f>
        <v>14649273</v>
      </c>
      <c r="F105" s="57">
        <f t="shared" si="5"/>
        <v>184450116</v>
      </c>
      <c r="G105" s="57">
        <f>'АПУ профилактика'!D106</f>
        <v>55471347</v>
      </c>
      <c r="H105" s="57">
        <f>'Диспан.набл.(КП)'!D106</f>
        <v>17266948</v>
      </c>
      <c r="I105" s="57">
        <f>'АПУ неотл.пом.5-24'!D105</f>
        <v>10359277</v>
      </c>
      <c r="J105" s="57">
        <f>'АПУ обращения '!D105</f>
        <v>59395491</v>
      </c>
      <c r="K105" s="57">
        <f>'ОДИ ПГГ 5-24'!D105</f>
        <v>1813419</v>
      </c>
      <c r="L105" s="57">
        <f>'ОДИ МЗ РБ 4-24'!D105</f>
        <v>0</v>
      </c>
      <c r="M105" s="57">
        <f>'ФАП(05-24) '!D105</f>
        <v>40143634</v>
      </c>
      <c r="N105" s="57"/>
      <c r="O105" s="57">
        <f>' СМП '!D105</f>
        <v>0</v>
      </c>
      <c r="P105" s="57">
        <f>'Гемодиализ (пр.05-24) '!D105</f>
        <v>0</v>
      </c>
      <c r="Q105" s="57">
        <f>'Мед.реаб.(АПУ,ДС,КС) '!D105</f>
        <v>0</v>
      </c>
      <c r="R105" s="57">
        <f t="shared" si="6"/>
        <v>249026012</v>
      </c>
      <c r="S105" s="159"/>
    </row>
    <row r="106" spans="1:19" s="1" customFormat="1" ht="12" customHeight="1" x14ac:dyDescent="0.2">
      <c r="A106" s="25">
        <v>92</v>
      </c>
      <c r="B106" s="12" t="s">
        <v>161</v>
      </c>
      <c r="C106" s="10" t="s">
        <v>15</v>
      </c>
      <c r="D106" s="57">
        <f>КС!D106</f>
        <v>98707900</v>
      </c>
      <c r="E106" s="57">
        <f>'ДС(пр.05-24)'!D106</f>
        <v>14337501</v>
      </c>
      <c r="F106" s="57">
        <f t="shared" si="5"/>
        <v>170050338</v>
      </c>
      <c r="G106" s="57">
        <f>'АПУ профилактика'!D107</f>
        <v>52283626</v>
      </c>
      <c r="H106" s="57">
        <f>'Диспан.набл.(КП)'!D107</f>
        <v>13461492</v>
      </c>
      <c r="I106" s="57">
        <f>'АПУ неотл.пом.5-24'!D106</f>
        <v>10254232</v>
      </c>
      <c r="J106" s="57">
        <f>'АПУ обращения '!D106</f>
        <v>53000248</v>
      </c>
      <c r="K106" s="57">
        <f>'ОДИ ПГГ 5-24'!D106</f>
        <v>1913340</v>
      </c>
      <c r="L106" s="57">
        <f>'ОДИ МЗ РБ 4-24'!D106</f>
        <v>0</v>
      </c>
      <c r="M106" s="57">
        <f>'ФАП(05-24) '!D106</f>
        <v>39137400</v>
      </c>
      <c r="N106" s="57"/>
      <c r="O106" s="57">
        <f>' СМП '!D106</f>
        <v>0</v>
      </c>
      <c r="P106" s="57">
        <f>'Гемодиализ (пр.05-24) '!D106</f>
        <v>0</v>
      </c>
      <c r="Q106" s="57">
        <f>'Мед.реаб.(АПУ,ДС,КС) '!D106</f>
        <v>0</v>
      </c>
      <c r="R106" s="57">
        <f t="shared" ref="R106:R134" si="7">D106+E106+F106+O106+P106+Q106</f>
        <v>283095739</v>
      </c>
      <c r="S106" s="159"/>
    </row>
    <row r="107" spans="1:19" s="22" customFormat="1" x14ac:dyDescent="0.2">
      <c r="A107" s="25">
        <v>93</v>
      </c>
      <c r="B107" s="24" t="s">
        <v>162</v>
      </c>
      <c r="C107" s="21" t="s">
        <v>13</v>
      </c>
      <c r="D107" s="57">
        <f>КС!D107</f>
        <v>214524297</v>
      </c>
      <c r="E107" s="57">
        <f>'ДС(пр.05-24)'!D107</f>
        <v>18716364</v>
      </c>
      <c r="F107" s="57">
        <f t="shared" si="5"/>
        <v>204486834</v>
      </c>
      <c r="G107" s="57">
        <f>'АПУ профилактика'!D108</f>
        <v>76700851</v>
      </c>
      <c r="H107" s="57">
        <f>'Диспан.набл.(КП)'!D108</f>
        <v>15713542</v>
      </c>
      <c r="I107" s="57">
        <f>'АПУ неотл.пом.5-24'!D107</f>
        <v>10471825</v>
      </c>
      <c r="J107" s="57">
        <f>'АПУ обращения '!D107</f>
        <v>63982096</v>
      </c>
      <c r="K107" s="57">
        <f>'ОДИ ПГГ 5-24'!D107</f>
        <v>14962337</v>
      </c>
      <c r="L107" s="57">
        <f>'ОДИ МЗ РБ 4-24'!D107</f>
        <v>1194000</v>
      </c>
      <c r="M107" s="57">
        <f>'ФАП(05-24) '!D107</f>
        <v>21462183</v>
      </c>
      <c r="N107" s="60"/>
      <c r="O107" s="57">
        <f>' СМП '!D107</f>
        <v>113940469</v>
      </c>
      <c r="P107" s="57">
        <f>'Гемодиализ (пр.05-24) '!D107</f>
        <v>0</v>
      </c>
      <c r="Q107" s="57">
        <f>'Мед.реаб.(АПУ,ДС,КС) '!D107</f>
        <v>20385328</v>
      </c>
      <c r="R107" s="57">
        <f t="shared" si="7"/>
        <v>572053292</v>
      </c>
      <c r="S107" s="159"/>
    </row>
    <row r="108" spans="1:19" s="1" customFormat="1" x14ac:dyDescent="0.2">
      <c r="A108" s="25">
        <v>94</v>
      </c>
      <c r="B108" s="26" t="s">
        <v>163</v>
      </c>
      <c r="C108" s="10" t="s">
        <v>32</v>
      </c>
      <c r="D108" s="57">
        <f>КС!D108</f>
        <v>43023696</v>
      </c>
      <c r="E108" s="57">
        <f>'ДС(пр.05-24)'!D108</f>
        <v>11402529</v>
      </c>
      <c r="F108" s="57">
        <f t="shared" si="5"/>
        <v>124868689</v>
      </c>
      <c r="G108" s="57">
        <f>'АПУ профилактика'!D109</f>
        <v>42215224</v>
      </c>
      <c r="H108" s="57">
        <f>'Диспан.набл.(КП)'!D109</f>
        <v>9844995</v>
      </c>
      <c r="I108" s="57">
        <f>'АПУ неотл.пом.5-24'!D108</f>
        <v>7865339</v>
      </c>
      <c r="J108" s="57">
        <f>'АПУ обращения '!D108</f>
        <v>42116809</v>
      </c>
      <c r="K108" s="57">
        <f>'ОДИ ПГГ 5-24'!D108</f>
        <v>1255189</v>
      </c>
      <c r="L108" s="57">
        <f>'ОДИ МЗ РБ 4-24'!D108</f>
        <v>0</v>
      </c>
      <c r="M108" s="57">
        <f>'ФАП(05-24) '!D108</f>
        <v>21571133</v>
      </c>
      <c r="N108" s="57"/>
      <c r="O108" s="57">
        <f>' СМП '!D108</f>
        <v>0</v>
      </c>
      <c r="P108" s="57">
        <f>'Гемодиализ (пр.05-24) '!D108</f>
        <v>0</v>
      </c>
      <c r="Q108" s="57">
        <f>'Мед.реаб.(АПУ,ДС,КС) '!D108</f>
        <v>0</v>
      </c>
      <c r="R108" s="57">
        <f t="shared" si="7"/>
        <v>179294914</v>
      </c>
      <c r="S108" s="159"/>
    </row>
    <row r="109" spans="1:19" s="1" customFormat="1" x14ac:dyDescent="0.2">
      <c r="A109" s="25">
        <v>95</v>
      </c>
      <c r="B109" s="26" t="s">
        <v>164</v>
      </c>
      <c r="C109" s="10" t="s">
        <v>55</v>
      </c>
      <c r="D109" s="57">
        <f>КС!D109</f>
        <v>61470249</v>
      </c>
      <c r="E109" s="57">
        <f>'ДС(пр.05-24)'!D109</f>
        <v>16066259</v>
      </c>
      <c r="F109" s="57">
        <f t="shared" si="5"/>
        <v>194995505</v>
      </c>
      <c r="G109" s="57">
        <f>'АПУ профилактика'!D110</f>
        <v>59018406</v>
      </c>
      <c r="H109" s="57">
        <f>'Диспан.набл.(КП)'!D110</f>
        <v>18043673</v>
      </c>
      <c r="I109" s="57">
        <f>'АПУ неотл.пом.5-24'!D109</f>
        <v>11395032</v>
      </c>
      <c r="J109" s="57">
        <f>'АПУ обращения '!D109</f>
        <v>59960539</v>
      </c>
      <c r="K109" s="57">
        <f>'ОДИ ПГГ 5-24'!D109</f>
        <v>2213417</v>
      </c>
      <c r="L109" s="57">
        <f>'ОДИ МЗ РБ 4-24'!D109</f>
        <v>0</v>
      </c>
      <c r="M109" s="57">
        <f>'ФАП(05-24) '!D109</f>
        <v>44364438</v>
      </c>
      <c r="N109" s="57"/>
      <c r="O109" s="57">
        <f>' СМП '!D109</f>
        <v>0</v>
      </c>
      <c r="P109" s="57">
        <f>'Гемодиализ (пр.05-24) '!D109</f>
        <v>0</v>
      </c>
      <c r="Q109" s="57">
        <f>'Мед.реаб.(АПУ,ДС,КС) '!D109</f>
        <v>0</v>
      </c>
      <c r="R109" s="57">
        <f t="shared" si="7"/>
        <v>272532013</v>
      </c>
      <c r="S109" s="159"/>
    </row>
    <row r="110" spans="1:19" s="1" customFormat="1" x14ac:dyDescent="0.2">
      <c r="A110" s="25">
        <v>96</v>
      </c>
      <c r="B110" s="12" t="s">
        <v>165</v>
      </c>
      <c r="C110" s="10" t="s">
        <v>34</v>
      </c>
      <c r="D110" s="57">
        <f>КС!D110</f>
        <v>94176058</v>
      </c>
      <c r="E110" s="57">
        <f>'ДС(пр.05-24)'!D110</f>
        <v>28510965</v>
      </c>
      <c r="F110" s="57">
        <f t="shared" si="5"/>
        <v>307514124</v>
      </c>
      <c r="G110" s="57">
        <f>'АПУ профилактика'!D111</f>
        <v>103609765</v>
      </c>
      <c r="H110" s="57">
        <f>'Диспан.набл.(КП)'!D111</f>
        <v>29627714</v>
      </c>
      <c r="I110" s="57">
        <f>'АПУ неотл.пом.5-24'!D110</f>
        <v>18938870</v>
      </c>
      <c r="J110" s="57">
        <f>'АПУ обращения '!D110</f>
        <v>100261494</v>
      </c>
      <c r="K110" s="57">
        <f>'ОДИ ПГГ 5-24'!D110</f>
        <v>6198779</v>
      </c>
      <c r="L110" s="57">
        <f>'ОДИ МЗ РБ 4-24'!D110</f>
        <v>0</v>
      </c>
      <c r="M110" s="57">
        <f>'ФАП(05-24) '!D110</f>
        <v>48877502</v>
      </c>
      <c r="N110" s="57"/>
      <c r="O110" s="57">
        <f>' СМП '!D110</f>
        <v>0</v>
      </c>
      <c r="P110" s="57">
        <f>'Гемодиализ (пр.05-24) '!D110</f>
        <v>0</v>
      </c>
      <c r="Q110" s="57">
        <f>'Мед.реаб.(АПУ,ДС,КС) '!D110</f>
        <v>0</v>
      </c>
      <c r="R110" s="57">
        <f t="shared" si="7"/>
        <v>430201147</v>
      </c>
      <c r="S110" s="159"/>
    </row>
    <row r="111" spans="1:19" s="1" customFormat="1" x14ac:dyDescent="0.2">
      <c r="A111" s="25">
        <v>97</v>
      </c>
      <c r="B111" s="14" t="s">
        <v>166</v>
      </c>
      <c r="C111" s="10" t="s">
        <v>228</v>
      </c>
      <c r="D111" s="57">
        <f>КС!D111</f>
        <v>41193150</v>
      </c>
      <c r="E111" s="57">
        <f>'ДС(пр.05-24)'!D111</f>
        <v>12511036</v>
      </c>
      <c r="F111" s="57">
        <f t="shared" si="5"/>
        <v>161158256</v>
      </c>
      <c r="G111" s="57">
        <f>'АПУ профилактика'!D112</f>
        <v>45664253</v>
      </c>
      <c r="H111" s="57">
        <f>'Диспан.набл.(КП)'!D112</f>
        <v>17288336</v>
      </c>
      <c r="I111" s="57">
        <f>'АПУ неотл.пом.5-24'!D111</f>
        <v>9317965</v>
      </c>
      <c r="J111" s="57">
        <f>'АПУ обращения '!D111</f>
        <v>49899606</v>
      </c>
      <c r="K111" s="57">
        <f>'ОДИ ПГГ 5-24'!D111</f>
        <v>2701008</v>
      </c>
      <c r="L111" s="57">
        <f>'ОДИ МЗ РБ 4-24'!D111</f>
        <v>0</v>
      </c>
      <c r="M111" s="57">
        <f>'ФАП(05-24) '!D111</f>
        <v>36287088</v>
      </c>
      <c r="N111" s="57"/>
      <c r="O111" s="57">
        <f>' СМП '!D111</f>
        <v>0</v>
      </c>
      <c r="P111" s="57">
        <f>'Гемодиализ (пр.05-24) '!D111</f>
        <v>0</v>
      </c>
      <c r="Q111" s="57">
        <f>'Мед.реаб.(АПУ,ДС,КС) '!D111</f>
        <v>3594686</v>
      </c>
      <c r="R111" s="57">
        <f t="shared" si="7"/>
        <v>218457128</v>
      </c>
      <c r="S111" s="159"/>
    </row>
    <row r="112" spans="1:19" s="1" customFormat="1" ht="13.5" customHeight="1" x14ac:dyDescent="0.2">
      <c r="A112" s="25">
        <v>98</v>
      </c>
      <c r="B112" s="12" t="s">
        <v>167</v>
      </c>
      <c r="C112" s="10" t="s">
        <v>168</v>
      </c>
      <c r="D112" s="57">
        <f>КС!D112</f>
        <v>0</v>
      </c>
      <c r="E112" s="57">
        <f>'ДС(пр.05-24)'!D112</f>
        <v>0</v>
      </c>
      <c r="F112" s="57">
        <f t="shared" si="5"/>
        <v>1658763</v>
      </c>
      <c r="G112" s="57">
        <f>'АПУ профилактика'!D113</f>
        <v>1658763</v>
      </c>
      <c r="H112" s="57">
        <f>'Диспан.набл.(КП)'!D113</f>
        <v>0</v>
      </c>
      <c r="I112" s="57">
        <f>'АПУ неотл.пом.5-24'!D112</f>
        <v>0</v>
      </c>
      <c r="J112" s="57">
        <f>'АПУ обращения '!D112</f>
        <v>0</v>
      </c>
      <c r="K112" s="57">
        <f>'ОДИ ПГГ 5-24'!D112</f>
        <v>0</v>
      </c>
      <c r="L112" s="57">
        <f>'ОДИ МЗ РБ 4-24'!D112</f>
        <v>0</v>
      </c>
      <c r="M112" s="57">
        <f>'ФАП(05-24) '!D112</f>
        <v>0</v>
      </c>
      <c r="N112" s="57"/>
      <c r="O112" s="57">
        <f>' СМП '!D112</f>
        <v>0</v>
      </c>
      <c r="P112" s="57">
        <f>'Гемодиализ (пр.05-24) '!D112</f>
        <v>226329633</v>
      </c>
      <c r="Q112" s="57">
        <f>'Мед.реаб.(АПУ,ДС,КС) '!D112</f>
        <v>0</v>
      </c>
      <c r="R112" s="57">
        <f t="shared" si="7"/>
        <v>227988396</v>
      </c>
      <c r="S112" s="159"/>
    </row>
    <row r="113" spans="1:19" s="1" customFormat="1" x14ac:dyDescent="0.2">
      <c r="A113" s="25">
        <v>99</v>
      </c>
      <c r="B113" s="12" t="s">
        <v>169</v>
      </c>
      <c r="C113" s="10" t="s">
        <v>170</v>
      </c>
      <c r="D113" s="57">
        <f>КС!D113</f>
        <v>0</v>
      </c>
      <c r="E113" s="57">
        <f>'ДС(пр.05-24)'!D113</f>
        <v>91626599</v>
      </c>
      <c r="F113" s="57">
        <f t="shared" si="5"/>
        <v>0</v>
      </c>
      <c r="G113" s="57">
        <f>'АПУ профилактика'!D114</f>
        <v>0</v>
      </c>
      <c r="H113" s="57">
        <f>'Диспан.набл.(КП)'!D114</f>
        <v>0</v>
      </c>
      <c r="I113" s="57">
        <f>'АПУ неотл.пом.5-24'!D113</f>
        <v>0</v>
      </c>
      <c r="J113" s="57">
        <f>'АПУ обращения '!D113</f>
        <v>0</v>
      </c>
      <c r="K113" s="57">
        <f>'ОДИ ПГГ 5-24'!D113</f>
        <v>0</v>
      </c>
      <c r="L113" s="57">
        <f>'ОДИ МЗ РБ 4-24'!D113</f>
        <v>0</v>
      </c>
      <c r="M113" s="57">
        <f>'ФАП(05-24) '!D113</f>
        <v>0</v>
      </c>
      <c r="N113" s="57"/>
      <c r="O113" s="57">
        <f>' СМП '!D113</f>
        <v>0</v>
      </c>
      <c r="P113" s="57">
        <f>'Гемодиализ (пр.05-24) '!D113</f>
        <v>0</v>
      </c>
      <c r="Q113" s="57">
        <f>'Мед.реаб.(АПУ,ДС,КС) '!D113</f>
        <v>0</v>
      </c>
      <c r="R113" s="57">
        <f t="shared" si="7"/>
        <v>91626599</v>
      </c>
      <c r="S113" s="159"/>
    </row>
    <row r="114" spans="1:19" s="1" customFormat="1" x14ac:dyDescent="0.2">
      <c r="A114" s="25">
        <v>100</v>
      </c>
      <c r="B114" s="26" t="s">
        <v>171</v>
      </c>
      <c r="C114" s="10" t="s">
        <v>172</v>
      </c>
      <c r="D114" s="57">
        <f>КС!D114</f>
        <v>0</v>
      </c>
      <c r="E114" s="57">
        <f>'ДС(пр.05-24)'!D114</f>
        <v>224810</v>
      </c>
      <c r="F114" s="57">
        <f t="shared" si="5"/>
        <v>29471</v>
      </c>
      <c r="G114" s="57">
        <f>'АПУ профилактика'!D115</f>
        <v>0</v>
      </c>
      <c r="H114" s="57">
        <f>'Диспан.набл.(КП)'!D115</f>
        <v>0</v>
      </c>
      <c r="I114" s="57">
        <f>'АПУ неотл.пом.5-24'!D114</f>
        <v>0</v>
      </c>
      <c r="J114" s="57">
        <f>'АПУ обращения '!D114</f>
        <v>29471</v>
      </c>
      <c r="K114" s="57">
        <f>'ОДИ ПГГ 5-24'!D114</f>
        <v>0</v>
      </c>
      <c r="L114" s="57">
        <f>'ОДИ МЗ РБ 4-24'!D114</f>
        <v>0</v>
      </c>
      <c r="M114" s="57">
        <f>'ФАП(05-24) '!D114</f>
        <v>0</v>
      </c>
      <c r="N114" s="57"/>
      <c r="O114" s="57">
        <f>' СМП '!D114</f>
        <v>0</v>
      </c>
      <c r="P114" s="57">
        <f>'Гемодиализ (пр.05-24) '!D114</f>
        <v>0</v>
      </c>
      <c r="Q114" s="57">
        <f>'Мед.реаб.(АПУ,ДС,КС) '!D114</f>
        <v>0</v>
      </c>
      <c r="R114" s="57">
        <f t="shared" si="7"/>
        <v>254281</v>
      </c>
      <c r="S114" s="159"/>
    </row>
    <row r="115" spans="1:19" s="1" customFormat="1" ht="12.75" customHeight="1" x14ac:dyDescent="0.2">
      <c r="A115" s="25">
        <v>101</v>
      </c>
      <c r="B115" s="26" t="s">
        <v>173</v>
      </c>
      <c r="C115" s="10" t="s">
        <v>174</v>
      </c>
      <c r="D115" s="57">
        <f>КС!D115</f>
        <v>0</v>
      </c>
      <c r="E115" s="57">
        <f>'ДС(пр.05-24)'!D115</f>
        <v>161698</v>
      </c>
      <c r="F115" s="57">
        <f t="shared" si="5"/>
        <v>0</v>
      </c>
      <c r="G115" s="57">
        <f>'АПУ профилактика'!D116</f>
        <v>0</v>
      </c>
      <c r="H115" s="57">
        <f>'Диспан.набл.(КП)'!D116</f>
        <v>0</v>
      </c>
      <c r="I115" s="57">
        <f>'АПУ неотл.пом.5-24'!D115</f>
        <v>0</v>
      </c>
      <c r="J115" s="57">
        <f>'АПУ обращения '!D115</f>
        <v>0</v>
      </c>
      <c r="K115" s="57">
        <f>'ОДИ ПГГ 5-24'!D115</f>
        <v>0</v>
      </c>
      <c r="L115" s="57">
        <f>'ОДИ МЗ РБ 4-24'!D115</f>
        <v>0</v>
      </c>
      <c r="M115" s="57">
        <f>'ФАП(05-24) '!D115</f>
        <v>0</v>
      </c>
      <c r="N115" s="57"/>
      <c r="O115" s="57">
        <f>' СМП '!D115</f>
        <v>0</v>
      </c>
      <c r="P115" s="57">
        <f>'Гемодиализ (пр.05-24) '!D115</f>
        <v>0</v>
      </c>
      <c r="Q115" s="57">
        <f>'Мед.реаб.(АПУ,ДС,КС) '!D115</f>
        <v>0</v>
      </c>
      <c r="R115" s="57">
        <f t="shared" si="7"/>
        <v>161698</v>
      </c>
      <c r="S115" s="159"/>
    </row>
    <row r="116" spans="1:19" s="1" customFormat="1" ht="24" x14ac:dyDescent="0.2">
      <c r="A116" s="25">
        <v>102</v>
      </c>
      <c r="B116" s="26" t="s">
        <v>175</v>
      </c>
      <c r="C116" s="10" t="s">
        <v>176</v>
      </c>
      <c r="D116" s="57">
        <f>КС!D116</f>
        <v>0</v>
      </c>
      <c r="E116" s="57">
        <f>'ДС(пр.05-24)'!D116</f>
        <v>305656</v>
      </c>
      <c r="F116" s="57">
        <f t="shared" si="5"/>
        <v>0</v>
      </c>
      <c r="G116" s="57">
        <f>'АПУ профилактика'!D117</f>
        <v>0</v>
      </c>
      <c r="H116" s="57">
        <f>'Диспан.набл.(КП)'!D117</f>
        <v>0</v>
      </c>
      <c r="I116" s="57">
        <f>'АПУ неотл.пом.5-24'!D116</f>
        <v>0</v>
      </c>
      <c r="J116" s="57">
        <f>'АПУ обращения '!D116</f>
        <v>0</v>
      </c>
      <c r="K116" s="57">
        <f>'ОДИ ПГГ 5-24'!D116</f>
        <v>0</v>
      </c>
      <c r="L116" s="57">
        <f>'ОДИ МЗ РБ 4-24'!D116</f>
        <v>0</v>
      </c>
      <c r="M116" s="57">
        <f>'ФАП(05-24) '!D116</f>
        <v>0</v>
      </c>
      <c r="N116" s="57"/>
      <c r="O116" s="57">
        <f>' СМП '!D116</f>
        <v>0</v>
      </c>
      <c r="P116" s="57">
        <f>'Гемодиализ (пр.05-24) '!D116</f>
        <v>0</v>
      </c>
      <c r="Q116" s="57">
        <f>'Мед.реаб.(АПУ,ДС,КС) '!D116</f>
        <v>0</v>
      </c>
      <c r="R116" s="57">
        <f t="shared" si="7"/>
        <v>305656</v>
      </c>
      <c r="S116" s="159"/>
    </row>
    <row r="117" spans="1:19" s="1" customFormat="1" x14ac:dyDescent="0.2">
      <c r="A117" s="25">
        <v>103</v>
      </c>
      <c r="B117" s="26" t="s">
        <v>177</v>
      </c>
      <c r="C117" s="10" t="s">
        <v>178</v>
      </c>
      <c r="D117" s="57">
        <f>КС!D117</f>
        <v>0</v>
      </c>
      <c r="E117" s="57">
        <f>'ДС(пр.05-24)'!D117</f>
        <v>0</v>
      </c>
      <c r="F117" s="57">
        <f t="shared" si="5"/>
        <v>3637593</v>
      </c>
      <c r="G117" s="57">
        <f>'АПУ профилактика'!D118</f>
        <v>0</v>
      </c>
      <c r="H117" s="57">
        <f>'Диспан.набл.(КП)'!D118</f>
        <v>0</v>
      </c>
      <c r="I117" s="57">
        <f>'АПУ неотл.пом.5-24'!D117</f>
        <v>0</v>
      </c>
      <c r="J117" s="57">
        <f>'АПУ обращения '!D117</f>
        <v>0</v>
      </c>
      <c r="K117" s="57">
        <f>'ОДИ ПГГ 5-24'!D117</f>
        <v>3637593</v>
      </c>
      <c r="L117" s="57">
        <f>'ОДИ МЗ РБ 4-24'!D117</f>
        <v>0</v>
      </c>
      <c r="M117" s="57">
        <f>'ФАП(05-24) '!D117</f>
        <v>0</v>
      </c>
      <c r="N117" s="57"/>
      <c r="O117" s="57">
        <f>' СМП '!D117</f>
        <v>0</v>
      </c>
      <c r="P117" s="57">
        <f>'Гемодиализ (пр.05-24) '!D117</f>
        <v>0</v>
      </c>
      <c r="Q117" s="57">
        <f>'Мед.реаб.(АПУ,ДС,КС) '!D117</f>
        <v>0</v>
      </c>
      <c r="R117" s="57">
        <f t="shared" si="7"/>
        <v>3637593</v>
      </c>
      <c r="S117" s="159"/>
    </row>
    <row r="118" spans="1:19" s="1" customFormat="1" x14ac:dyDescent="0.2">
      <c r="A118" s="25">
        <v>104</v>
      </c>
      <c r="B118" s="26" t="s">
        <v>179</v>
      </c>
      <c r="C118" s="10" t="s">
        <v>180</v>
      </c>
      <c r="D118" s="57">
        <f>КС!D118</f>
        <v>0</v>
      </c>
      <c r="E118" s="57">
        <f>'ДС(пр.05-24)'!D118</f>
        <v>26498501</v>
      </c>
      <c r="F118" s="57">
        <f t="shared" si="5"/>
        <v>6248257</v>
      </c>
      <c r="G118" s="57">
        <f>'АПУ профилактика'!D119</f>
        <v>6248257</v>
      </c>
      <c r="H118" s="57">
        <f>'Диспан.набл.(КП)'!D119</f>
        <v>0</v>
      </c>
      <c r="I118" s="57">
        <f>'АПУ неотл.пом.5-24'!D118</f>
        <v>0</v>
      </c>
      <c r="J118" s="57">
        <f>'АПУ обращения '!D118</f>
        <v>0</v>
      </c>
      <c r="K118" s="57">
        <f>'ОДИ ПГГ 5-24'!D118</f>
        <v>0</v>
      </c>
      <c r="L118" s="57">
        <f>'ОДИ МЗ РБ 4-24'!D118</f>
        <v>0</v>
      </c>
      <c r="M118" s="57">
        <f>'ФАП(05-24) '!D118</f>
        <v>0</v>
      </c>
      <c r="N118" s="57"/>
      <c r="O118" s="57">
        <f>' СМП '!D118</f>
        <v>0</v>
      </c>
      <c r="P118" s="57">
        <f>'Гемодиализ (пр.05-24) '!D118</f>
        <v>870151647</v>
      </c>
      <c r="Q118" s="57">
        <f>'Мед.реаб.(АПУ,ДС,КС) '!D118</f>
        <v>0</v>
      </c>
      <c r="R118" s="57">
        <f t="shared" si="7"/>
        <v>902898405</v>
      </c>
      <c r="S118" s="159"/>
    </row>
    <row r="119" spans="1:19" s="1" customFormat="1" x14ac:dyDescent="0.2">
      <c r="A119" s="25">
        <v>105</v>
      </c>
      <c r="B119" s="18" t="s">
        <v>181</v>
      </c>
      <c r="C119" s="16" t="s">
        <v>182</v>
      </c>
      <c r="D119" s="57">
        <f>КС!D119</f>
        <v>0</v>
      </c>
      <c r="E119" s="57">
        <f>'ДС(пр.05-24)'!D119</f>
        <v>0</v>
      </c>
      <c r="F119" s="57">
        <f t="shared" si="5"/>
        <v>77611667</v>
      </c>
      <c r="G119" s="57">
        <f>'АПУ профилактика'!D120</f>
        <v>0</v>
      </c>
      <c r="H119" s="57">
        <f>'Диспан.набл.(КП)'!D120</f>
        <v>0</v>
      </c>
      <c r="I119" s="57">
        <f>'АПУ неотл.пом.5-24'!D119</f>
        <v>0</v>
      </c>
      <c r="J119" s="57">
        <f>'АПУ обращения '!D119</f>
        <v>0</v>
      </c>
      <c r="K119" s="57">
        <f>'ОДИ ПГГ 5-24'!D119</f>
        <v>77611667</v>
      </c>
      <c r="L119" s="57">
        <f>'ОДИ МЗ РБ 4-24'!D119</f>
        <v>0</v>
      </c>
      <c r="M119" s="57">
        <f>'ФАП(05-24) '!D119</f>
        <v>0</v>
      </c>
      <c r="N119" s="57"/>
      <c r="O119" s="57">
        <f>' СМП '!D119</f>
        <v>0</v>
      </c>
      <c r="P119" s="57">
        <f>'Гемодиализ (пр.05-24) '!D119</f>
        <v>0</v>
      </c>
      <c r="Q119" s="57">
        <f>'Мед.реаб.(АПУ,ДС,КС) '!D119</f>
        <v>0</v>
      </c>
      <c r="R119" s="57">
        <f t="shared" si="7"/>
        <v>77611667</v>
      </c>
      <c r="S119" s="159"/>
    </row>
    <row r="120" spans="1:19" s="1" customFormat="1" x14ac:dyDescent="0.2">
      <c r="A120" s="25">
        <v>106</v>
      </c>
      <c r="B120" s="14" t="s">
        <v>183</v>
      </c>
      <c r="C120" s="10" t="s">
        <v>184</v>
      </c>
      <c r="D120" s="57">
        <f>КС!D120</f>
        <v>209192661</v>
      </c>
      <c r="E120" s="57">
        <f>'ДС(пр.05-24)'!D120</f>
        <v>42969961</v>
      </c>
      <c r="F120" s="57">
        <f t="shared" si="5"/>
        <v>8386639</v>
      </c>
      <c r="G120" s="57">
        <f>'АПУ профилактика'!D121</f>
        <v>0</v>
      </c>
      <c r="H120" s="57">
        <f>'Диспан.набл.(КП)'!D121</f>
        <v>0</v>
      </c>
      <c r="I120" s="57">
        <f>'АПУ неотл.пом.5-24'!D120</f>
        <v>0</v>
      </c>
      <c r="J120" s="57">
        <f>'АПУ обращения '!D120</f>
        <v>0</v>
      </c>
      <c r="K120" s="57">
        <f>'ОДИ ПГГ 5-24'!D120</f>
        <v>8386639</v>
      </c>
      <c r="L120" s="57">
        <f>'ОДИ МЗ РБ 4-24'!D120</f>
        <v>0</v>
      </c>
      <c r="M120" s="57">
        <f>'ФАП(05-24) '!D120</f>
        <v>0</v>
      </c>
      <c r="N120" s="57"/>
      <c r="O120" s="57">
        <f>' СМП '!D120</f>
        <v>0</v>
      </c>
      <c r="P120" s="57">
        <f>'Гемодиализ (пр.05-24) '!D120</f>
        <v>0</v>
      </c>
      <c r="Q120" s="57">
        <f>'Мед.реаб.(АПУ,ДС,КС) '!D120</f>
        <v>0</v>
      </c>
      <c r="R120" s="57">
        <f t="shared" si="7"/>
        <v>260549261</v>
      </c>
      <c r="S120" s="159"/>
    </row>
    <row r="121" spans="1:19" s="1" customFormat="1" ht="11.25" customHeight="1" x14ac:dyDescent="0.2">
      <c r="A121" s="25">
        <v>107</v>
      </c>
      <c r="B121" s="26" t="s">
        <v>185</v>
      </c>
      <c r="C121" s="10" t="s">
        <v>186</v>
      </c>
      <c r="D121" s="57">
        <f>КС!D121</f>
        <v>0</v>
      </c>
      <c r="E121" s="57">
        <f>'ДС(пр.05-24)'!D121</f>
        <v>0</v>
      </c>
      <c r="F121" s="57">
        <f t="shared" si="5"/>
        <v>27769</v>
      </c>
      <c r="G121" s="57">
        <f>'АПУ профилактика'!D122</f>
        <v>0</v>
      </c>
      <c r="H121" s="57">
        <f>'Диспан.набл.(КП)'!D122</f>
        <v>0</v>
      </c>
      <c r="I121" s="57">
        <f>'АПУ неотл.пом.5-24'!D121</f>
        <v>0</v>
      </c>
      <c r="J121" s="57">
        <f>'АПУ обращения '!D121</f>
        <v>27769</v>
      </c>
      <c r="K121" s="57">
        <f>'ОДИ ПГГ 5-24'!D121</f>
        <v>0</v>
      </c>
      <c r="L121" s="57">
        <f>'ОДИ МЗ РБ 4-24'!D121</f>
        <v>0</v>
      </c>
      <c r="M121" s="57">
        <f>'ФАП(05-24) '!D121</f>
        <v>0</v>
      </c>
      <c r="N121" s="57"/>
      <c r="O121" s="57">
        <f>' СМП '!D121</f>
        <v>0</v>
      </c>
      <c r="P121" s="57">
        <f>'Гемодиализ (пр.05-24) '!D121</f>
        <v>0</v>
      </c>
      <c r="Q121" s="57">
        <f>'Мед.реаб.(АПУ,ДС,КС) '!D121</f>
        <v>0</v>
      </c>
      <c r="R121" s="57">
        <f t="shared" si="7"/>
        <v>27769</v>
      </c>
      <c r="S121" s="159"/>
    </row>
    <row r="122" spans="1:19" s="1" customFormat="1" x14ac:dyDescent="0.2">
      <c r="A122" s="25">
        <v>108</v>
      </c>
      <c r="B122" s="12" t="s">
        <v>187</v>
      </c>
      <c r="C122" s="19" t="s">
        <v>188</v>
      </c>
      <c r="D122" s="57">
        <f>КС!D122</f>
        <v>0</v>
      </c>
      <c r="E122" s="57">
        <f>'ДС(пр.05-24)'!D122</f>
        <v>14669875</v>
      </c>
      <c r="F122" s="57">
        <f t="shared" si="5"/>
        <v>0</v>
      </c>
      <c r="G122" s="57">
        <f>'АПУ профилактика'!D123</f>
        <v>0</v>
      </c>
      <c r="H122" s="57">
        <f>'Диспан.набл.(КП)'!D123</f>
        <v>0</v>
      </c>
      <c r="I122" s="57">
        <f>'АПУ неотл.пом.5-24'!D122</f>
        <v>0</v>
      </c>
      <c r="J122" s="57">
        <f>'АПУ обращения '!D122</f>
        <v>0</v>
      </c>
      <c r="K122" s="57">
        <f>'ОДИ ПГГ 5-24'!D122</f>
        <v>0</v>
      </c>
      <c r="L122" s="57">
        <f>'ОДИ МЗ РБ 4-24'!D122</f>
        <v>0</v>
      </c>
      <c r="M122" s="57">
        <f>'ФАП(05-24) '!D122</f>
        <v>0</v>
      </c>
      <c r="N122" s="57"/>
      <c r="O122" s="57">
        <f>' СМП '!D122</f>
        <v>0</v>
      </c>
      <c r="P122" s="57">
        <f>'Гемодиализ (пр.05-24) '!D122</f>
        <v>0</v>
      </c>
      <c r="Q122" s="57">
        <f>'Мед.реаб.(АПУ,ДС,КС) '!D122</f>
        <v>0</v>
      </c>
      <c r="R122" s="57">
        <f t="shared" si="7"/>
        <v>14669875</v>
      </c>
      <c r="S122" s="159"/>
    </row>
    <row r="123" spans="1:19" s="1" customFormat="1" x14ac:dyDescent="0.2">
      <c r="A123" s="25">
        <v>109</v>
      </c>
      <c r="B123" s="26" t="s">
        <v>189</v>
      </c>
      <c r="C123" s="10" t="s">
        <v>271</v>
      </c>
      <c r="D123" s="57">
        <f>КС!D123</f>
        <v>15922333</v>
      </c>
      <c r="E123" s="57">
        <f>'ДС(пр.05-24)'!D123</f>
        <v>182968</v>
      </c>
      <c r="F123" s="57">
        <f t="shared" si="5"/>
        <v>4993578</v>
      </c>
      <c r="G123" s="57">
        <f>'АПУ профилактика'!D124</f>
        <v>0</v>
      </c>
      <c r="H123" s="57">
        <f>'Диспан.набл.(КП)'!D124</f>
        <v>0</v>
      </c>
      <c r="I123" s="57">
        <f>'АПУ неотл.пом.5-24'!D123</f>
        <v>0</v>
      </c>
      <c r="J123" s="57">
        <f>'АПУ обращения '!D123</f>
        <v>0</v>
      </c>
      <c r="K123" s="57">
        <f>'ОДИ ПГГ 5-24'!D123</f>
        <v>4993578</v>
      </c>
      <c r="L123" s="57">
        <f>'ОДИ МЗ РБ 4-24'!D123</f>
        <v>0</v>
      </c>
      <c r="M123" s="57">
        <f>'ФАП(05-24) '!D123</f>
        <v>0</v>
      </c>
      <c r="N123" s="57"/>
      <c r="O123" s="57">
        <f>' СМП '!D123</f>
        <v>0</v>
      </c>
      <c r="P123" s="57">
        <f>'Гемодиализ (пр.05-24) '!D123</f>
        <v>0</v>
      </c>
      <c r="Q123" s="57">
        <f>'Мед.реаб.(АПУ,ДС,КС) '!D123</f>
        <v>0</v>
      </c>
      <c r="R123" s="57">
        <f t="shared" si="7"/>
        <v>21098879</v>
      </c>
      <c r="S123" s="159"/>
    </row>
    <row r="124" spans="1:19" s="1" customFormat="1" ht="14.25" customHeight="1" x14ac:dyDescent="0.2">
      <c r="A124" s="25">
        <v>110</v>
      </c>
      <c r="B124" s="14" t="s">
        <v>190</v>
      </c>
      <c r="C124" s="10" t="s">
        <v>259</v>
      </c>
      <c r="D124" s="57">
        <f>КС!D124</f>
        <v>0</v>
      </c>
      <c r="E124" s="57">
        <f>'ДС(пр.05-24)'!D124</f>
        <v>127652</v>
      </c>
      <c r="F124" s="57">
        <f t="shared" si="5"/>
        <v>4958093</v>
      </c>
      <c r="G124" s="57">
        <f>'АПУ профилактика'!D125</f>
        <v>0</v>
      </c>
      <c r="H124" s="57">
        <f>'Диспан.набл.(КП)'!D125</f>
        <v>0</v>
      </c>
      <c r="I124" s="57">
        <f>'АПУ неотл.пом.5-24'!D124</f>
        <v>0</v>
      </c>
      <c r="J124" s="57">
        <f>'АПУ обращения '!D124</f>
        <v>87045</v>
      </c>
      <c r="K124" s="57">
        <f>'ОДИ ПГГ 5-24'!D124</f>
        <v>4871048</v>
      </c>
      <c r="L124" s="57">
        <f>'ОДИ МЗ РБ 4-24'!D124</f>
        <v>0</v>
      </c>
      <c r="M124" s="57">
        <f>'ФАП(05-24) '!D124</f>
        <v>0</v>
      </c>
      <c r="N124" s="57"/>
      <c r="O124" s="57">
        <f>' СМП '!D124</f>
        <v>0</v>
      </c>
      <c r="P124" s="57">
        <f>'Гемодиализ (пр.05-24) '!D124</f>
        <v>0</v>
      </c>
      <c r="Q124" s="57">
        <f>'Мед.реаб.(АПУ,ДС,КС) '!D124</f>
        <v>0</v>
      </c>
      <c r="R124" s="57">
        <f t="shared" si="7"/>
        <v>5085745</v>
      </c>
      <c r="S124" s="159"/>
    </row>
    <row r="125" spans="1:19" s="1" customFormat="1" x14ac:dyDescent="0.2">
      <c r="A125" s="25">
        <v>111</v>
      </c>
      <c r="B125" s="12" t="s">
        <v>405</v>
      </c>
      <c r="C125" s="10" t="s">
        <v>381</v>
      </c>
      <c r="D125" s="57">
        <f>КС!D125</f>
        <v>0</v>
      </c>
      <c r="E125" s="57">
        <f>'ДС(пр.05-24)'!D125</f>
        <v>0</v>
      </c>
      <c r="F125" s="57">
        <f t="shared" si="5"/>
        <v>0</v>
      </c>
      <c r="G125" s="57">
        <f>'АПУ профилактика'!D126</f>
        <v>0</v>
      </c>
      <c r="H125" s="57">
        <f>'Диспан.набл.(КП)'!D126</f>
        <v>0</v>
      </c>
      <c r="I125" s="57">
        <f>'АПУ неотл.пом.5-24'!D125</f>
        <v>0</v>
      </c>
      <c r="J125" s="57">
        <f>'АПУ обращения '!D125</f>
        <v>0</v>
      </c>
      <c r="K125" s="57">
        <f>'ОДИ ПГГ 5-24'!D125</f>
        <v>0</v>
      </c>
      <c r="L125" s="57">
        <f>'ОДИ МЗ РБ 4-24'!D125</f>
        <v>0</v>
      </c>
      <c r="M125" s="57">
        <f>'ФАП(05-24) '!D125</f>
        <v>0</v>
      </c>
      <c r="N125" s="57"/>
      <c r="O125" s="57">
        <f>' СМП '!D125</f>
        <v>0</v>
      </c>
      <c r="P125" s="57">
        <f>'Гемодиализ (пр.05-24) '!D125</f>
        <v>0</v>
      </c>
      <c r="Q125" s="57">
        <f>'Мед.реаб.(АПУ,ДС,КС) '!D125</f>
        <v>0</v>
      </c>
      <c r="R125" s="57">
        <f t="shared" si="7"/>
        <v>0</v>
      </c>
      <c r="S125" s="159"/>
    </row>
    <row r="126" spans="1:19" s="1" customFormat="1" x14ac:dyDescent="0.2">
      <c r="A126" s="25">
        <v>112</v>
      </c>
      <c r="B126" s="14" t="s">
        <v>191</v>
      </c>
      <c r="C126" s="10" t="s">
        <v>192</v>
      </c>
      <c r="D126" s="57">
        <f>КС!D126</f>
        <v>0</v>
      </c>
      <c r="E126" s="57">
        <f>'ДС(пр.05-24)'!D126</f>
        <v>0</v>
      </c>
      <c r="F126" s="57">
        <f t="shared" si="5"/>
        <v>0</v>
      </c>
      <c r="G126" s="57">
        <f>'АПУ профилактика'!D127</f>
        <v>0</v>
      </c>
      <c r="H126" s="57">
        <f>'Диспан.набл.(КП)'!D127</f>
        <v>0</v>
      </c>
      <c r="I126" s="57">
        <f>'АПУ неотл.пом.5-24'!D126</f>
        <v>0</v>
      </c>
      <c r="J126" s="57">
        <f>'АПУ обращения '!D126</f>
        <v>0</v>
      </c>
      <c r="K126" s="57">
        <f>'ОДИ ПГГ 5-24'!D126</f>
        <v>0</v>
      </c>
      <c r="L126" s="57">
        <f>'ОДИ МЗ РБ 4-24'!D126</f>
        <v>0</v>
      </c>
      <c r="M126" s="57">
        <f>'ФАП(05-24) '!D126</f>
        <v>0</v>
      </c>
      <c r="N126" s="57"/>
      <c r="O126" s="57">
        <f>' СМП '!D126</f>
        <v>0</v>
      </c>
      <c r="P126" s="57">
        <f>'Гемодиализ (пр.05-24) '!D126</f>
        <v>0</v>
      </c>
      <c r="Q126" s="57">
        <f>'Мед.реаб.(АПУ,ДС,КС) '!D126</f>
        <v>0</v>
      </c>
      <c r="R126" s="57">
        <f t="shared" si="7"/>
        <v>0</v>
      </c>
      <c r="S126" s="159"/>
    </row>
    <row r="127" spans="1:19" s="1" customFormat="1" ht="13.5" customHeight="1" x14ac:dyDescent="0.2">
      <c r="A127" s="25">
        <v>113</v>
      </c>
      <c r="B127" s="14" t="s">
        <v>193</v>
      </c>
      <c r="C127" s="10" t="s">
        <v>390</v>
      </c>
      <c r="D127" s="57">
        <f>КС!D127</f>
        <v>0</v>
      </c>
      <c r="E127" s="57">
        <f>'ДС(пр.05-24)'!D127</f>
        <v>37396158</v>
      </c>
      <c r="F127" s="57">
        <f t="shared" si="5"/>
        <v>0</v>
      </c>
      <c r="G127" s="57">
        <f>'АПУ профилактика'!D128</f>
        <v>0</v>
      </c>
      <c r="H127" s="57">
        <f>'Диспан.набл.(КП)'!D128</f>
        <v>0</v>
      </c>
      <c r="I127" s="57">
        <f>'АПУ неотл.пом.5-24'!D127</f>
        <v>0</v>
      </c>
      <c r="J127" s="57">
        <f>'АПУ обращения '!D127</f>
        <v>0</v>
      </c>
      <c r="K127" s="57">
        <f>'ОДИ ПГГ 5-24'!D127</f>
        <v>0</v>
      </c>
      <c r="L127" s="57">
        <f>'ОДИ МЗ РБ 4-24'!D127</f>
        <v>0</v>
      </c>
      <c r="M127" s="57">
        <f>'ФАП(05-24) '!D127</f>
        <v>0</v>
      </c>
      <c r="N127" s="57"/>
      <c r="O127" s="57">
        <f>' СМП '!D127</f>
        <v>0</v>
      </c>
      <c r="P127" s="57">
        <f>'Гемодиализ (пр.05-24) '!D127</f>
        <v>0</v>
      </c>
      <c r="Q127" s="57">
        <f>'Мед.реаб.(АПУ,ДС,КС) '!D127</f>
        <v>0</v>
      </c>
      <c r="R127" s="57">
        <f t="shared" si="7"/>
        <v>37396158</v>
      </c>
      <c r="S127" s="159"/>
    </row>
    <row r="128" spans="1:19" s="1" customFormat="1" x14ac:dyDescent="0.2">
      <c r="A128" s="25">
        <v>114</v>
      </c>
      <c r="B128" s="26" t="s">
        <v>194</v>
      </c>
      <c r="C128" s="10" t="s">
        <v>195</v>
      </c>
      <c r="D128" s="57">
        <f>КС!D128</f>
        <v>0</v>
      </c>
      <c r="E128" s="57">
        <f>'ДС(пр.05-24)'!D128</f>
        <v>0</v>
      </c>
      <c r="F128" s="57">
        <f t="shared" si="5"/>
        <v>1777777</v>
      </c>
      <c r="G128" s="57">
        <f>'АПУ профилактика'!D129</f>
        <v>1777777</v>
      </c>
      <c r="H128" s="57">
        <f>'Диспан.набл.(КП)'!D129</f>
        <v>0</v>
      </c>
      <c r="I128" s="57">
        <f>'АПУ неотл.пом.5-24'!D128</f>
        <v>0</v>
      </c>
      <c r="J128" s="57">
        <f>'АПУ обращения '!D128</f>
        <v>0</v>
      </c>
      <c r="K128" s="57">
        <f>'ОДИ ПГГ 5-24'!D128</f>
        <v>0</v>
      </c>
      <c r="L128" s="57">
        <f>'ОДИ МЗ РБ 4-24'!D128</f>
        <v>0</v>
      </c>
      <c r="M128" s="57">
        <f>'ФАП(05-24) '!D128</f>
        <v>0</v>
      </c>
      <c r="N128" s="57"/>
      <c r="O128" s="57">
        <f>' СМП '!D128</f>
        <v>0</v>
      </c>
      <c r="P128" s="57">
        <f>'Гемодиализ (пр.05-24) '!D128</f>
        <v>238010728</v>
      </c>
      <c r="Q128" s="57">
        <f>'Мед.реаб.(АПУ,ДС,КС) '!D128</f>
        <v>0</v>
      </c>
      <c r="R128" s="57">
        <f t="shared" si="7"/>
        <v>239788505</v>
      </c>
      <c r="S128" s="159"/>
    </row>
    <row r="129" spans="1:19" s="1" customFormat="1" ht="24" x14ac:dyDescent="0.2">
      <c r="A129" s="25">
        <v>115</v>
      </c>
      <c r="B129" s="26" t="s">
        <v>196</v>
      </c>
      <c r="C129" s="52" t="s">
        <v>348</v>
      </c>
      <c r="D129" s="57">
        <f>КС!D129</f>
        <v>0</v>
      </c>
      <c r="E129" s="57">
        <f>'ДС(пр.05-24)'!D129</f>
        <v>183819</v>
      </c>
      <c r="F129" s="57">
        <f t="shared" si="5"/>
        <v>0</v>
      </c>
      <c r="G129" s="57">
        <f>'АПУ профилактика'!D130</f>
        <v>0</v>
      </c>
      <c r="H129" s="57">
        <f>'Диспан.набл.(КП)'!D130</f>
        <v>0</v>
      </c>
      <c r="I129" s="57">
        <f>'АПУ неотл.пом.5-24'!D129</f>
        <v>0</v>
      </c>
      <c r="J129" s="57">
        <f>'АПУ обращения '!D129</f>
        <v>0</v>
      </c>
      <c r="K129" s="57">
        <f>'ОДИ ПГГ 5-24'!D129</f>
        <v>0</v>
      </c>
      <c r="L129" s="57">
        <f>'ОДИ МЗ РБ 4-24'!D129</f>
        <v>0</v>
      </c>
      <c r="M129" s="57">
        <f>'ФАП(05-24) '!D129</f>
        <v>0</v>
      </c>
      <c r="N129" s="57"/>
      <c r="O129" s="57">
        <f>' СМП '!D129</f>
        <v>0</v>
      </c>
      <c r="P129" s="57">
        <f>'Гемодиализ (пр.05-24) '!D129</f>
        <v>0</v>
      </c>
      <c r="Q129" s="57">
        <f>'Мед.реаб.(АПУ,ДС,КС) '!D129</f>
        <v>0</v>
      </c>
      <c r="R129" s="57">
        <f t="shared" si="7"/>
        <v>183819</v>
      </c>
      <c r="S129" s="159"/>
    </row>
    <row r="130" spans="1:19" s="1" customFormat="1" x14ac:dyDescent="0.2">
      <c r="A130" s="25">
        <v>116</v>
      </c>
      <c r="B130" s="26" t="s">
        <v>197</v>
      </c>
      <c r="C130" s="10" t="s">
        <v>234</v>
      </c>
      <c r="D130" s="57">
        <f>КС!D130</f>
        <v>2189641760</v>
      </c>
      <c r="E130" s="57">
        <f>'ДС(пр.05-24)'!D130</f>
        <v>49302731</v>
      </c>
      <c r="F130" s="57">
        <f t="shared" si="5"/>
        <v>249291261</v>
      </c>
      <c r="G130" s="57">
        <f>'АПУ профилактика'!D131</f>
        <v>93213690</v>
      </c>
      <c r="H130" s="57">
        <f>'Диспан.набл.(КП)'!D131</f>
        <v>0</v>
      </c>
      <c r="I130" s="57">
        <f>'АПУ неотл.пом.5-24'!D130</f>
        <v>0</v>
      </c>
      <c r="J130" s="57">
        <f>'АПУ обращения '!D130</f>
        <v>0</v>
      </c>
      <c r="K130" s="57">
        <f>'ОДИ ПГГ 5-24'!D130</f>
        <v>138353613</v>
      </c>
      <c r="L130" s="57">
        <f>'ОДИ МЗ РБ 4-24'!D130</f>
        <v>17723958</v>
      </c>
      <c r="M130" s="57">
        <f>'ФАП(05-24) '!D130</f>
        <v>0</v>
      </c>
      <c r="N130" s="57"/>
      <c r="O130" s="57">
        <f>' СМП '!D130</f>
        <v>0</v>
      </c>
      <c r="P130" s="57">
        <f>'Гемодиализ (пр.05-24) '!D130</f>
        <v>24997281</v>
      </c>
      <c r="Q130" s="57">
        <f>'Мед.реаб.(АПУ,ДС,КС) '!D130</f>
        <v>96401414</v>
      </c>
      <c r="R130" s="57">
        <f t="shared" si="7"/>
        <v>2609634447</v>
      </c>
      <c r="S130" s="159"/>
    </row>
    <row r="131" spans="1:19" ht="10.5" customHeight="1" x14ac:dyDescent="0.2">
      <c r="A131" s="25">
        <v>117</v>
      </c>
      <c r="B131" s="26" t="s">
        <v>198</v>
      </c>
      <c r="C131" s="10" t="s">
        <v>199</v>
      </c>
      <c r="D131" s="57">
        <f>КС!D131</f>
        <v>3221634283</v>
      </c>
      <c r="E131" s="57">
        <f>'ДС(пр.05-24)'!D131</f>
        <v>3483026578</v>
      </c>
      <c r="F131" s="57">
        <f t="shared" ref="F131:F148" si="8">G131+H131+I131+J131+K131+L131+M131+N131</f>
        <v>485453660</v>
      </c>
      <c r="G131" s="57">
        <f>'АПУ профилактика'!D132</f>
        <v>191038500</v>
      </c>
      <c r="H131" s="57">
        <f>'Диспан.набл.(КП)'!D132</f>
        <v>0</v>
      </c>
      <c r="I131" s="57">
        <f>'АПУ неотл.пом.5-24'!D131</f>
        <v>0</v>
      </c>
      <c r="J131" s="57">
        <f>'АПУ обращения '!D131</f>
        <v>27812905</v>
      </c>
      <c r="K131" s="57">
        <f>'ОДИ ПГГ 5-24'!D131</f>
        <v>250927055</v>
      </c>
      <c r="L131" s="57">
        <f>'ОДИ МЗ РБ 4-24'!D131</f>
        <v>15675200</v>
      </c>
      <c r="M131" s="57">
        <f>'ФАП(05-24) '!D131</f>
        <v>0</v>
      </c>
      <c r="N131" s="61"/>
      <c r="O131" s="57">
        <f>' СМП '!D131</f>
        <v>0</v>
      </c>
      <c r="P131" s="57">
        <f>'Гемодиализ (пр.05-24) '!D131</f>
        <v>0</v>
      </c>
      <c r="Q131" s="57">
        <f>'Мед.реаб.(АПУ,ДС,КС) '!D131</f>
        <v>15899826</v>
      </c>
      <c r="R131" s="57">
        <f t="shared" si="7"/>
        <v>7206014347</v>
      </c>
      <c r="S131" s="159"/>
    </row>
    <row r="132" spans="1:19" s="1" customFormat="1" x14ac:dyDescent="0.2">
      <c r="A132" s="25">
        <v>118</v>
      </c>
      <c r="B132" s="26" t="s">
        <v>200</v>
      </c>
      <c r="C132" s="10" t="s">
        <v>42</v>
      </c>
      <c r="D132" s="57">
        <f>КС!D132</f>
        <v>1384131153</v>
      </c>
      <c r="E132" s="57">
        <f>'ДС(пр.05-24)'!D132</f>
        <v>5056310</v>
      </c>
      <c r="F132" s="57">
        <f t="shared" si="8"/>
        <v>62537803</v>
      </c>
      <c r="G132" s="57">
        <f>'АПУ профилактика'!D133</f>
        <v>32690567</v>
      </c>
      <c r="H132" s="57">
        <f>'Диспан.набл.(КП)'!D133</f>
        <v>0</v>
      </c>
      <c r="I132" s="57">
        <f>'АПУ неотл.пом.5-24'!D132</f>
        <v>428465</v>
      </c>
      <c r="J132" s="57">
        <f>'АПУ обращения '!D132</f>
        <v>0</v>
      </c>
      <c r="K132" s="57">
        <f>'ОДИ ПГГ 5-24'!D132</f>
        <v>26551761</v>
      </c>
      <c r="L132" s="57">
        <f>'ОДИ МЗ РБ 4-24'!D132</f>
        <v>2867010</v>
      </c>
      <c r="M132" s="57">
        <f>'ФАП(05-24) '!D132</f>
        <v>0</v>
      </c>
      <c r="N132" s="57"/>
      <c r="O132" s="57">
        <f>' СМП '!D132</f>
        <v>0</v>
      </c>
      <c r="P132" s="57">
        <f>'Гемодиализ (пр.05-24) '!D132</f>
        <v>2890695</v>
      </c>
      <c r="Q132" s="57">
        <f>'Мед.реаб.(АПУ,ДС,КС) '!D132</f>
        <v>34663230</v>
      </c>
      <c r="R132" s="57">
        <f t="shared" si="7"/>
        <v>1489279191</v>
      </c>
      <c r="S132" s="159"/>
    </row>
    <row r="133" spans="1:19" s="1" customFormat="1" x14ac:dyDescent="0.2">
      <c r="A133" s="25">
        <v>119</v>
      </c>
      <c r="B133" s="12" t="s">
        <v>201</v>
      </c>
      <c r="C133" s="10" t="s">
        <v>48</v>
      </c>
      <c r="D133" s="57">
        <f>КС!D133</f>
        <v>1132944999</v>
      </c>
      <c r="E133" s="57">
        <f>'ДС(пр.05-24)'!D133</f>
        <v>80913908</v>
      </c>
      <c r="F133" s="57">
        <f t="shared" si="8"/>
        <v>109401564</v>
      </c>
      <c r="G133" s="57">
        <f>'АПУ профилактика'!D134</f>
        <v>52756717</v>
      </c>
      <c r="H133" s="57">
        <f>'Диспан.набл.(КП)'!D134</f>
        <v>0</v>
      </c>
      <c r="I133" s="57">
        <f>'АПУ неотл.пом.5-24'!D133</f>
        <v>26101231</v>
      </c>
      <c r="J133" s="57">
        <f>'АПУ обращения '!D133</f>
        <v>6729813</v>
      </c>
      <c r="K133" s="57">
        <f>'ОДИ ПГГ 5-24'!D133</f>
        <v>23813803</v>
      </c>
      <c r="L133" s="57">
        <f>'ОДИ МЗ РБ 4-24'!D133</f>
        <v>0</v>
      </c>
      <c r="M133" s="57">
        <f>'ФАП(05-24) '!D133</f>
        <v>0</v>
      </c>
      <c r="N133" s="57"/>
      <c r="O133" s="57">
        <f>' СМП '!D133</f>
        <v>0</v>
      </c>
      <c r="P133" s="57">
        <f>'Гемодиализ (пр.05-24) '!D133</f>
        <v>17604021</v>
      </c>
      <c r="Q133" s="57">
        <f>'Мед.реаб.(АПУ,ДС,КС) '!D133</f>
        <v>74944674</v>
      </c>
      <c r="R133" s="57">
        <f t="shared" si="7"/>
        <v>1415809166</v>
      </c>
      <c r="S133" s="159"/>
    </row>
    <row r="134" spans="1:19" s="1" customFormat="1" x14ac:dyDescent="0.2">
      <c r="A134" s="25">
        <v>120</v>
      </c>
      <c r="B134" s="12" t="s">
        <v>202</v>
      </c>
      <c r="C134" s="10" t="s">
        <v>236</v>
      </c>
      <c r="D134" s="57">
        <f>КС!D134</f>
        <v>323128231</v>
      </c>
      <c r="E134" s="57">
        <f>'ДС(пр.05-24)'!D134</f>
        <v>42991452</v>
      </c>
      <c r="F134" s="57">
        <f t="shared" si="8"/>
        <v>86188991</v>
      </c>
      <c r="G134" s="57">
        <f>'АПУ профилактика'!D135</f>
        <v>21369914</v>
      </c>
      <c r="H134" s="57">
        <f>'Диспан.набл.(КП)'!D135</f>
        <v>0</v>
      </c>
      <c r="I134" s="57">
        <f>'АПУ неотл.пом.5-24'!D134</f>
        <v>0</v>
      </c>
      <c r="J134" s="57">
        <f>'АПУ обращения '!D134</f>
        <v>64819077</v>
      </c>
      <c r="K134" s="57">
        <f>'ОДИ ПГГ 5-24'!D134</f>
        <v>0</v>
      </c>
      <c r="L134" s="57">
        <f>'ОДИ МЗ РБ 4-24'!D134</f>
        <v>0</v>
      </c>
      <c r="M134" s="57">
        <f>'ФАП(05-24) '!D134</f>
        <v>0</v>
      </c>
      <c r="N134" s="57"/>
      <c r="O134" s="57">
        <f>' СМП '!D134</f>
        <v>0</v>
      </c>
      <c r="P134" s="57">
        <f>'Гемодиализ (пр.05-24) '!D134</f>
        <v>0</v>
      </c>
      <c r="Q134" s="57">
        <f>'Мед.реаб.(АПУ,ДС,КС) '!D134</f>
        <v>0</v>
      </c>
      <c r="R134" s="57">
        <f t="shared" si="7"/>
        <v>452308674</v>
      </c>
      <c r="S134" s="159"/>
    </row>
    <row r="135" spans="1:19" s="1" customFormat="1" x14ac:dyDescent="0.2">
      <c r="A135" s="25">
        <v>121</v>
      </c>
      <c r="B135" s="12" t="s">
        <v>203</v>
      </c>
      <c r="C135" s="10" t="s">
        <v>50</v>
      </c>
      <c r="D135" s="57">
        <f>КС!D135</f>
        <v>1037181087</v>
      </c>
      <c r="E135" s="57">
        <f>'ДС(пр.05-24)'!D135</f>
        <v>28157781</v>
      </c>
      <c r="F135" s="57">
        <f t="shared" si="8"/>
        <v>92495325</v>
      </c>
      <c r="G135" s="57">
        <f>'АПУ профилактика'!D136</f>
        <v>15339745</v>
      </c>
      <c r="H135" s="57">
        <f>'Диспан.набл.(КП)'!D136</f>
        <v>0</v>
      </c>
      <c r="I135" s="57">
        <f>'АПУ неотл.пом.5-24'!D135</f>
        <v>0</v>
      </c>
      <c r="J135" s="57">
        <f>'АПУ обращения '!D135</f>
        <v>58552250</v>
      </c>
      <c r="K135" s="57">
        <f>'ОДИ ПГГ 5-24'!D135</f>
        <v>11351130</v>
      </c>
      <c r="L135" s="57">
        <f>'ОДИ МЗ РБ 4-24'!D135</f>
        <v>7252200</v>
      </c>
      <c r="M135" s="57">
        <f>'ФАП(05-24) '!D135</f>
        <v>0</v>
      </c>
      <c r="N135" s="57"/>
      <c r="O135" s="57">
        <f>' СМП '!D135</f>
        <v>0</v>
      </c>
      <c r="P135" s="57">
        <f>'Гемодиализ (пр.05-24) '!D135</f>
        <v>0</v>
      </c>
      <c r="Q135" s="57">
        <f>'Мед.реаб.(АПУ,ДС,КС) '!D135</f>
        <v>0</v>
      </c>
      <c r="R135" s="57">
        <f t="shared" ref="R135:R148" si="9">D135+E135+F135+O135+P135+Q135</f>
        <v>1157834193</v>
      </c>
      <c r="S135" s="159"/>
    </row>
    <row r="136" spans="1:19" s="1" customFormat="1" x14ac:dyDescent="0.2">
      <c r="A136" s="25">
        <v>122</v>
      </c>
      <c r="B136" s="26" t="s">
        <v>204</v>
      </c>
      <c r="C136" s="10" t="s">
        <v>49</v>
      </c>
      <c r="D136" s="57">
        <f>КС!D136</f>
        <v>0</v>
      </c>
      <c r="E136" s="57">
        <f>'ДС(пр.05-24)'!D136</f>
        <v>96261989</v>
      </c>
      <c r="F136" s="57">
        <f t="shared" si="8"/>
        <v>119175180</v>
      </c>
      <c r="G136" s="57">
        <f>'АПУ профилактика'!D137</f>
        <v>38027207</v>
      </c>
      <c r="H136" s="57">
        <f>'Диспан.набл.(КП)'!D137</f>
        <v>0</v>
      </c>
      <c r="I136" s="57">
        <f>'АПУ неотл.пом.5-24'!D136</f>
        <v>0</v>
      </c>
      <c r="J136" s="57">
        <f>'АПУ обращения '!D136</f>
        <v>0</v>
      </c>
      <c r="K136" s="57">
        <f>'ОДИ ПГГ 5-24'!D136</f>
        <v>61850285</v>
      </c>
      <c r="L136" s="57">
        <f>'ОДИ МЗ РБ 4-24'!D136</f>
        <v>19297688</v>
      </c>
      <c r="M136" s="57">
        <f>'ФАП(05-24) '!D136</f>
        <v>0</v>
      </c>
      <c r="N136" s="57"/>
      <c r="O136" s="57">
        <f>' СМП '!D136</f>
        <v>0</v>
      </c>
      <c r="P136" s="57">
        <f>'Гемодиализ (пр.05-24) '!D136</f>
        <v>0</v>
      </c>
      <c r="Q136" s="57">
        <f>'Мед.реаб.(АПУ,ДС,КС) '!D136</f>
        <v>0</v>
      </c>
      <c r="R136" s="57">
        <f t="shared" si="9"/>
        <v>215437169</v>
      </c>
      <c r="S136" s="159"/>
    </row>
    <row r="137" spans="1:19" s="1" customFormat="1" x14ac:dyDescent="0.2">
      <c r="A137" s="25">
        <v>123</v>
      </c>
      <c r="B137" s="26" t="s">
        <v>205</v>
      </c>
      <c r="C137" s="10" t="s">
        <v>206</v>
      </c>
      <c r="D137" s="57">
        <f>КС!D137</f>
        <v>0</v>
      </c>
      <c r="E137" s="57">
        <f>'ДС(пр.05-24)'!D137</f>
        <v>0</v>
      </c>
      <c r="F137" s="57">
        <f t="shared" si="8"/>
        <v>11779529</v>
      </c>
      <c r="G137" s="57">
        <f>'АПУ профилактика'!D138</f>
        <v>11779529</v>
      </c>
      <c r="H137" s="57">
        <f>'Диспан.набл.(КП)'!D138</f>
        <v>0</v>
      </c>
      <c r="I137" s="57">
        <f>'АПУ неотл.пом.5-24'!D137</f>
        <v>0</v>
      </c>
      <c r="J137" s="57">
        <f>'АПУ обращения '!D137</f>
        <v>0</v>
      </c>
      <c r="K137" s="57">
        <f>'ОДИ ПГГ 5-24'!D137</f>
        <v>0</v>
      </c>
      <c r="L137" s="57">
        <f>'ОДИ МЗ РБ 4-24'!D137</f>
        <v>0</v>
      </c>
      <c r="M137" s="57">
        <f>'ФАП(05-24) '!D137</f>
        <v>0</v>
      </c>
      <c r="N137" s="57"/>
      <c r="O137" s="57">
        <f>' СМП '!D137</f>
        <v>0</v>
      </c>
      <c r="P137" s="57">
        <f>'Гемодиализ (пр.05-24) '!D137</f>
        <v>0</v>
      </c>
      <c r="Q137" s="57">
        <f>'Мед.реаб.(АПУ,ДС,КС) '!D137</f>
        <v>162405805</v>
      </c>
      <c r="R137" s="57">
        <f t="shared" si="9"/>
        <v>174185334</v>
      </c>
      <c r="S137" s="159"/>
    </row>
    <row r="138" spans="1:19" s="1" customFormat="1" x14ac:dyDescent="0.2">
      <c r="A138" s="25">
        <v>124</v>
      </c>
      <c r="B138" s="26" t="s">
        <v>207</v>
      </c>
      <c r="C138" s="10" t="s">
        <v>43</v>
      </c>
      <c r="D138" s="57">
        <f>КС!D138</f>
        <v>305811233</v>
      </c>
      <c r="E138" s="57">
        <f>'ДС(пр.05-24)'!D138</f>
        <v>7017356</v>
      </c>
      <c r="F138" s="57">
        <f t="shared" si="8"/>
        <v>33929716</v>
      </c>
      <c r="G138" s="57">
        <f>'АПУ профилактика'!D139</f>
        <v>21416201</v>
      </c>
      <c r="H138" s="57">
        <f>'Диспан.набл.(КП)'!D139</f>
        <v>0</v>
      </c>
      <c r="I138" s="57">
        <f>'АПУ неотл.пом.5-24'!D138</f>
        <v>0</v>
      </c>
      <c r="J138" s="57">
        <f>'АПУ обращения '!D138</f>
        <v>0</v>
      </c>
      <c r="K138" s="57">
        <f>'ОДИ ПГГ 5-24'!D138</f>
        <v>12513515</v>
      </c>
      <c r="L138" s="57">
        <f>'ОДИ МЗ РБ 4-24'!D138</f>
        <v>0</v>
      </c>
      <c r="M138" s="57">
        <f>'ФАП(05-24) '!D138</f>
        <v>0</v>
      </c>
      <c r="N138" s="57"/>
      <c r="O138" s="57">
        <f>' СМП '!D138</f>
        <v>0</v>
      </c>
      <c r="P138" s="57">
        <f>'Гемодиализ (пр.05-24) '!D138</f>
        <v>0</v>
      </c>
      <c r="Q138" s="57">
        <f>'Мед.реаб.(АПУ,ДС,КС) '!D138</f>
        <v>220766222</v>
      </c>
      <c r="R138" s="57">
        <f t="shared" si="9"/>
        <v>567524527</v>
      </c>
      <c r="S138" s="159"/>
    </row>
    <row r="139" spans="1:19" s="1" customFormat="1" x14ac:dyDescent="0.2">
      <c r="A139" s="25">
        <v>125</v>
      </c>
      <c r="B139" s="12" t="s">
        <v>208</v>
      </c>
      <c r="C139" s="10" t="s">
        <v>235</v>
      </c>
      <c r="D139" s="57">
        <f>КС!D139</f>
        <v>1224619847</v>
      </c>
      <c r="E139" s="57">
        <f>'ДС(пр.05-24)'!D139</f>
        <v>43032250</v>
      </c>
      <c r="F139" s="57">
        <f t="shared" si="8"/>
        <v>411282268</v>
      </c>
      <c r="G139" s="57">
        <f>'АПУ профилактика'!D140</f>
        <v>120044163</v>
      </c>
      <c r="H139" s="57">
        <f>'Диспан.набл.(КП)'!D140</f>
        <v>51769234</v>
      </c>
      <c r="I139" s="57">
        <f>'АПУ неотл.пом.5-24'!D139</f>
        <v>43908236</v>
      </c>
      <c r="J139" s="57">
        <f>'АПУ обращения '!D139</f>
        <v>111318914</v>
      </c>
      <c r="K139" s="57">
        <f>'ОДИ ПГГ 5-24'!D139</f>
        <v>77335617</v>
      </c>
      <c r="L139" s="57">
        <f>'ОДИ МЗ РБ 4-24'!D139</f>
        <v>6906104</v>
      </c>
      <c r="M139" s="57">
        <f>'ФАП(05-24) '!D139</f>
        <v>0</v>
      </c>
      <c r="N139" s="57"/>
      <c r="O139" s="57">
        <f>' СМП '!D139</f>
        <v>0</v>
      </c>
      <c r="P139" s="57">
        <f>'Гемодиализ (пр.05-24) '!D139</f>
        <v>756540</v>
      </c>
      <c r="Q139" s="57">
        <f>'Мед.реаб.(АПУ,ДС,КС) '!D139</f>
        <v>92972711</v>
      </c>
      <c r="R139" s="57">
        <f t="shared" si="9"/>
        <v>1772663616</v>
      </c>
      <c r="S139" s="159"/>
    </row>
    <row r="140" spans="1:19" s="1" customFormat="1" x14ac:dyDescent="0.2">
      <c r="A140" s="25">
        <v>126</v>
      </c>
      <c r="B140" s="14" t="s">
        <v>209</v>
      </c>
      <c r="C140" s="10" t="s">
        <v>210</v>
      </c>
      <c r="D140" s="57">
        <f>КС!D140</f>
        <v>1020537493</v>
      </c>
      <c r="E140" s="57">
        <f>'ДС(пр.05-24)'!D140</f>
        <v>56602638</v>
      </c>
      <c r="F140" s="57">
        <f t="shared" si="8"/>
        <v>534701508</v>
      </c>
      <c r="G140" s="57">
        <f>'АПУ профилактика'!D141</f>
        <v>182506243</v>
      </c>
      <c r="H140" s="57">
        <f>'Диспан.набл.(КП)'!D141</f>
        <v>56092220</v>
      </c>
      <c r="I140" s="57">
        <f>'АПУ неотл.пом.5-24'!D140</f>
        <v>55177734</v>
      </c>
      <c r="J140" s="57">
        <f>'АПУ обращения '!D140</f>
        <v>185506330</v>
      </c>
      <c r="K140" s="57">
        <f>'ОДИ ПГГ 5-24'!D140</f>
        <v>34503039</v>
      </c>
      <c r="L140" s="57">
        <f>'ОДИ МЗ РБ 4-24'!D140</f>
        <v>0</v>
      </c>
      <c r="M140" s="57">
        <f>'ФАП(05-24) '!D140</f>
        <v>20915942</v>
      </c>
      <c r="N140" s="57"/>
      <c r="O140" s="57">
        <f>' СМП '!D140</f>
        <v>0</v>
      </c>
      <c r="P140" s="57">
        <f>'Гемодиализ (пр.05-24) '!D140</f>
        <v>1323945</v>
      </c>
      <c r="Q140" s="57">
        <f>'Мед.реаб.(АПУ,ДС,КС) '!D140</f>
        <v>66132687</v>
      </c>
      <c r="R140" s="57">
        <f t="shared" si="9"/>
        <v>1679298271</v>
      </c>
      <c r="S140" s="159"/>
    </row>
    <row r="141" spans="1:19" x14ac:dyDescent="0.2">
      <c r="A141" s="25">
        <v>127</v>
      </c>
      <c r="B141" s="26" t="s">
        <v>211</v>
      </c>
      <c r="C141" s="10" t="s">
        <v>212</v>
      </c>
      <c r="D141" s="57">
        <f>КС!D141</f>
        <v>849102354</v>
      </c>
      <c r="E141" s="57">
        <f>'ДС(пр.05-24)'!D141</f>
        <v>141114392</v>
      </c>
      <c r="F141" s="57">
        <f t="shared" si="8"/>
        <v>52387204</v>
      </c>
      <c r="G141" s="57">
        <f>'АПУ профилактика'!D142</f>
        <v>3855622</v>
      </c>
      <c r="H141" s="57">
        <f>'Диспан.набл.(КП)'!D142</f>
        <v>0</v>
      </c>
      <c r="I141" s="57">
        <f>'АПУ неотл.пом.5-24'!D141</f>
        <v>3427720</v>
      </c>
      <c r="J141" s="57">
        <f>'АПУ обращения '!D141</f>
        <v>0</v>
      </c>
      <c r="K141" s="57">
        <f>'ОДИ ПГГ 5-24'!D141</f>
        <v>30774210</v>
      </c>
      <c r="L141" s="57">
        <f>'ОДИ МЗ РБ 4-24'!D141</f>
        <v>14329652</v>
      </c>
      <c r="M141" s="57">
        <f>'ФАП(05-24) '!D141</f>
        <v>0</v>
      </c>
      <c r="N141" s="61"/>
      <c r="O141" s="57">
        <f>' СМП '!D141</f>
        <v>0</v>
      </c>
      <c r="P141" s="57">
        <f>'Гемодиализ (пр.05-24) '!D141</f>
        <v>1323945</v>
      </c>
      <c r="Q141" s="57">
        <f>'Мед.реаб.(АПУ,ДС,КС) '!D141</f>
        <v>0</v>
      </c>
      <c r="R141" s="57">
        <f t="shared" si="9"/>
        <v>1043927895</v>
      </c>
      <c r="S141" s="159"/>
    </row>
    <row r="142" spans="1:19" x14ac:dyDescent="0.2">
      <c r="A142" s="25">
        <v>128</v>
      </c>
      <c r="B142" s="12" t="s">
        <v>213</v>
      </c>
      <c r="C142" s="10" t="s">
        <v>214</v>
      </c>
      <c r="D142" s="57">
        <f>КС!D142</f>
        <v>0</v>
      </c>
      <c r="E142" s="57">
        <f>'ДС(пр.05-24)'!D142</f>
        <v>0</v>
      </c>
      <c r="F142" s="57">
        <f t="shared" si="8"/>
        <v>62811065</v>
      </c>
      <c r="G142" s="57">
        <f>'АПУ профилактика'!D143</f>
        <v>14776038</v>
      </c>
      <c r="H142" s="57">
        <f>'Диспан.набл.(КП)'!D143</f>
        <v>0</v>
      </c>
      <c r="I142" s="57">
        <f>'АПУ неотл.пом.5-24'!D142</f>
        <v>0</v>
      </c>
      <c r="J142" s="57">
        <f>'АПУ обращения '!D142</f>
        <v>48035027</v>
      </c>
      <c r="K142" s="57">
        <f>'ОДИ ПГГ 5-24'!D142</f>
        <v>0</v>
      </c>
      <c r="L142" s="57">
        <f>'ОДИ МЗ РБ 4-24'!D142</f>
        <v>0</v>
      </c>
      <c r="M142" s="57">
        <f>'ФАП(05-24) '!D142</f>
        <v>0</v>
      </c>
      <c r="N142" s="61"/>
      <c r="O142" s="57">
        <f>' СМП '!D142</f>
        <v>0</v>
      </c>
      <c r="P142" s="57">
        <f>'Гемодиализ (пр.05-24) '!D142</f>
        <v>0</v>
      </c>
      <c r="Q142" s="57">
        <f>'Мед.реаб.(АПУ,ДС,КС) '!D142</f>
        <v>0</v>
      </c>
      <c r="R142" s="57">
        <f t="shared" si="9"/>
        <v>62811065</v>
      </c>
      <c r="S142" s="159"/>
    </row>
    <row r="143" spans="1:19" ht="12.75" x14ac:dyDescent="0.2">
      <c r="A143" s="25">
        <v>129</v>
      </c>
      <c r="B143" s="20" t="s">
        <v>215</v>
      </c>
      <c r="C143" s="13" t="s">
        <v>216</v>
      </c>
      <c r="D143" s="57">
        <f>КС!D143</f>
        <v>0</v>
      </c>
      <c r="E143" s="57">
        <f>'ДС(пр.05-24)'!D143</f>
        <v>99803320</v>
      </c>
      <c r="F143" s="57">
        <f t="shared" si="8"/>
        <v>434076953</v>
      </c>
      <c r="G143" s="57">
        <f>'АПУ профилактика'!D144</f>
        <v>0</v>
      </c>
      <c r="H143" s="57">
        <f>'Диспан.набл.(КП)'!D144</f>
        <v>0</v>
      </c>
      <c r="I143" s="57">
        <f>'АПУ неотл.пом.5-24'!D143</f>
        <v>0</v>
      </c>
      <c r="J143" s="57">
        <f>'АПУ обращения '!D143</f>
        <v>0</v>
      </c>
      <c r="K143" s="57">
        <f>'ОДИ ПГГ 5-24'!D143</f>
        <v>0</v>
      </c>
      <c r="L143" s="57">
        <f>'ОДИ МЗ РБ 4-24'!D143</f>
        <v>434076953</v>
      </c>
      <c r="M143" s="57">
        <f>'ФАП(05-24) '!D143</f>
        <v>0</v>
      </c>
      <c r="N143" s="61"/>
      <c r="O143" s="57">
        <f>' СМП '!D143</f>
        <v>0</v>
      </c>
      <c r="P143" s="57">
        <f>'Гемодиализ (пр.05-24) '!D143</f>
        <v>0</v>
      </c>
      <c r="Q143" s="57">
        <f>'Мед.реаб.(АПУ,ДС,КС) '!D143</f>
        <v>0</v>
      </c>
      <c r="R143" s="57">
        <f t="shared" si="9"/>
        <v>533880273</v>
      </c>
      <c r="S143" s="159"/>
    </row>
    <row r="144" spans="1:19" ht="12.75" x14ac:dyDescent="0.2">
      <c r="A144" s="25">
        <v>130</v>
      </c>
      <c r="B144" s="36" t="s">
        <v>260</v>
      </c>
      <c r="C144" s="37" t="s">
        <v>261</v>
      </c>
      <c r="D144" s="57">
        <f>КС!D144</f>
        <v>0</v>
      </c>
      <c r="E144" s="57">
        <f>'ДС(пр.05-24)'!D144</f>
        <v>0</v>
      </c>
      <c r="F144" s="57">
        <f t="shared" si="8"/>
        <v>0</v>
      </c>
      <c r="G144" s="57">
        <f>'АПУ профилактика'!D145</f>
        <v>0</v>
      </c>
      <c r="H144" s="57">
        <f>'Диспан.набл.(КП)'!D145</f>
        <v>0</v>
      </c>
      <c r="I144" s="57">
        <f>'АПУ неотл.пом.5-24'!D144</f>
        <v>0</v>
      </c>
      <c r="J144" s="57">
        <f>'АПУ обращения '!D144</f>
        <v>0</v>
      </c>
      <c r="K144" s="57">
        <f>'ОДИ ПГГ 5-24'!D144</f>
        <v>0</v>
      </c>
      <c r="L144" s="57">
        <f>'ОДИ МЗ РБ 4-24'!D144</f>
        <v>0</v>
      </c>
      <c r="M144" s="57">
        <f>'ФАП(05-24) '!D144</f>
        <v>0</v>
      </c>
      <c r="N144" s="61"/>
      <c r="O144" s="57">
        <f>' СМП '!D144</f>
        <v>0</v>
      </c>
      <c r="P144" s="57">
        <f>'Гемодиализ (пр.05-24) '!D144</f>
        <v>0</v>
      </c>
      <c r="Q144" s="57">
        <f>'Мед.реаб.(АПУ,ДС,КС) '!D144</f>
        <v>0</v>
      </c>
      <c r="R144" s="57">
        <f t="shared" si="9"/>
        <v>0</v>
      </c>
      <c r="S144" s="159"/>
    </row>
    <row r="145" spans="1:19" ht="12.75" x14ac:dyDescent="0.2">
      <c r="A145" s="25">
        <v>131</v>
      </c>
      <c r="B145" s="38" t="s">
        <v>262</v>
      </c>
      <c r="C145" s="39" t="s">
        <v>263</v>
      </c>
      <c r="D145" s="57">
        <f>КС!D145</f>
        <v>0</v>
      </c>
      <c r="E145" s="57">
        <f>'ДС(пр.05-24)'!D145</f>
        <v>0</v>
      </c>
      <c r="F145" s="57">
        <f t="shared" si="8"/>
        <v>0</v>
      </c>
      <c r="G145" s="57">
        <f>'АПУ профилактика'!D146</f>
        <v>0</v>
      </c>
      <c r="H145" s="57">
        <f>'Диспан.набл.(КП)'!D146</f>
        <v>0</v>
      </c>
      <c r="I145" s="57">
        <f>'АПУ неотл.пом.5-24'!D145</f>
        <v>0</v>
      </c>
      <c r="J145" s="57">
        <f>'АПУ обращения '!D145</f>
        <v>0</v>
      </c>
      <c r="K145" s="57">
        <f>'ОДИ ПГГ 5-24'!D145</f>
        <v>0</v>
      </c>
      <c r="L145" s="57">
        <f>'ОДИ МЗ РБ 4-24'!D145</f>
        <v>0</v>
      </c>
      <c r="M145" s="57">
        <f>'ФАП(05-24) '!D145</f>
        <v>0</v>
      </c>
      <c r="N145" s="61"/>
      <c r="O145" s="57">
        <f>' СМП '!D145</f>
        <v>0</v>
      </c>
      <c r="P145" s="57">
        <f>'Гемодиализ (пр.05-24) '!D145</f>
        <v>0</v>
      </c>
      <c r="Q145" s="57">
        <f>'Мед.реаб.(АПУ,ДС,КС) '!D145</f>
        <v>0</v>
      </c>
      <c r="R145" s="57">
        <f t="shared" si="9"/>
        <v>0</v>
      </c>
      <c r="S145" s="159"/>
    </row>
    <row r="146" spans="1:19" ht="12.75" x14ac:dyDescent="0.2">
      <c r="A146" s="25">
        <v>132</v>
      </c>
      <c r="B146" s="40" t="s">
        <v>264</v>
      </c>
      <c r="C146" s="41" t="s">
        <v>265</v>
      </c>
      <c r="D146" s="57">
        <f>КС!D146</f>
        <v>0</v>
      </c>
      <c r="E146" s="57">
        <f>'ДС(пр.05-24)'!D146</f>
        <v>0</v>
      </c>
      <c r="F146" s="57">
        <f t="shared" si="8"/>
        <v>0</v>
      </c>
      <c r="G146" s="57">
        <f>'АПУ профилактика'!D147</f>
        <v>0</v>
      </c>
      <c r="H146" s="57">
        <f>'Диспан.набл.(КП)'!D147</f>
        <v>0</v>
      </c>
      <c r="I146" s="57">
        <f>'АПУ неотл.пом.5-24'!D146</f>
        <v>0</v>
      </c>
      <c r="J146" s="57">
        <f>'АПУ обращения '!D146</f>
        <v>0</v>
      </c>
      <c r="K146" s="57">
        <f>'ОДИ ПГГ 5-24'!D146</f>
        <v>0</v>
      </c>
      <c r="L146" s="57">
        <f>'ОДИ МЗ РБ 4-24'!D146</f>
        <v>0</v>
      </c>
      <c r="M146" s="57">
        <f>'ФАП(05-24) '!D146</f>
        <v>0</v>
      </c>
      <c r="N146" s="61"/>
      <c r="O146" s="57">
        <f>' СМП '!D146</f>
        <v>0</v>
      </c>
      <c r="P146" s="57">
        <f>'Гемодиализ (пр.05-24) '!D146</f>
        <v>0</v>
      </c>
      <c r="Q146" s="57">
        <f>'Мед.реаб.(АПУ,ДС,КС) '!D146</f>
        <v>0</v>
      </c>
      <c r="R146" s="57">
        <f t="shared" si="9"/>
        <v>0</v>
      </c>
      <c r="S146" s="159"/>
    </row>
    <row r="147" spans="1:19" x14ac:dyDescent="0.2">
      <c r="A147" s="25">
        <v>133</v>
      </c>
      <c r="B147" s="25" t="s">
        <v>269</v>
      </c>
      <c r="C147" s="42" t="s">
        <v>270</v>
      </c>
      <c r="D147" s="57">
        <f>КС!D147</f>
        <v>0</v>
      </c>
      <c r="E147" s="57">
        <f>'ДС(пр.05-24)'!D147</f>
        <v>0</v>
      </c>
      <c r="F147" s="57">
        <f t="shared" si="8"/>
        <v>0</v>
      </c>
      <c r="G147" s="57">
        <f>'АПУ профилактика'!D148</f>
        <v>0</v>
      </c>
      <c r="H147" s="57">
        <f>'Диспан.набл.(КП)'!D148</f>
        <v>0</v>
      </c>
      <c r="I147" s="57">
        <f>'АПУ неотл.пом.5-24'!D147</f>
        <v>0</v>
      </c>
      <c r="J147" s="57">
        <f>'АПУ обращения '!D147</f>
        <v>0</v>
      </c>
      <c r="K147" s="57">
        <f>'ОДИ ПГГ 5-24'!D147</f>
        <v>0</v>
      </c>
      <c r="L147" s="57">
        <f>'ОДИ МЗ РБ 4-24'!D147</f>
        <v>0</v>
      </c>
      <c r="M147" s="57">
        <f>'ФАП(05-24) '!D147</f>
        <v>0</v>
      </c>
      <c r="N147" s="61"/>
      <c r="O147" s="57">
        <f>' СМП '!D147</f>
        <v>0</v>
      </c>
      <c r="P147" s="57">
        <f>'Гемодиализ (пр.05-24) '!D147</f>
        <v>0</v>
      </c>
      <c r="Q147" s="57">
        <f>'Мед.реаб.(АПУ,ДС,КС) '!D147</f>
        <v>31152939</v>
      </c>
      <c r="R147" s="57">
        <f t="shared" si="9"/>
        <v>31152939</v>
      </c>
      <c r="S147" s="159"/>
    </row>
    <row r="148" spans="1:19" x14ac:dyDescent="0.2">
      <c r="A148" s="25">
        <v>134</v>
      </c>
      <c r="B148" s="91" t="s">
        <v>358</v>
      </c>
      <c r="C148" s="42" t="s">
        <v>357</v>
      </c>
      <c r="D148" s="57">
        <f>КС!D148</f>
        <v>0</v>
      </c>
      <c r="E148" s="57">
        <f>'ДС(пр.05-24)'!D148</f>
        <v>0</v>
      </c>
      <c r="F148" s="57">
        <f t="shared" si="8"/>
        <v>0</v>
      </c>
      <c r="G148" s="57">
        <f>'АПУ профилактика'!D149</f>
        <v>0</v>
      </c>
      <c r="H148" s="57">
        <f>'Диспан.набл.(КП)'!D149</f>
        <v>0</v>
      </c>
      <c r="I148" s="57">
        <f>'АПУ неотл.пом.5-24'!D148</f>
        <v>0</v>
      </c>
      <c r="J148" s="57">
        <f>'АПУ обращения '!D148</f>
        <v>0</v>
      </c>
      <c r="K148" s="57">
        <f>'ОДИ ПГГ 5-24'!D148</f>
        <v>0</v>
      </c>
      <c r="L148" s="57">
        <f>'ОДИ МЗ РБ 4-24'!D148</f>
        <v>0</v>
      </c>
      <c r="M148" s="57">
        <f>'ФАП(05-24) '!D148</f>
        <v>0</v>
      </c>
      <c r="N148" s="61"/>
      <c r="O148" s="57">
        <f>' СМП '!D148</f>
        <v>0</v>
      </c>
      <c r="P148" s="57">
        <f>'Гемодиализ (пр.05-24) '!D148</f>
        <v>0</v>
      </c>
      <c r="Q148" s="57">
        <f>'Мед.реаб.(АПУ,ДС,КС) '!D148</f>
        <v>0</v>
      </c>
      <c r="R148" s="57">
        <f t="shared" si="9"/>
        <v>0</v>
      </c>
      <c r="S148" s="159"/>
    </row>
    <row r="149" spans="1:19" x14ac:dyDescent="0.2">
      <c r="A149" s="25">
        <v>135</v>
      </c>
      <c r="B149" s="88" t="s">
        <v>385</v>
      </c>
      <c r="C149" s="42" t="s">
        <v>379</v>
      </c>
      <c r="D149" s="57">
        <f>КС!D149</f>
        <v>0</v>
      </c>
      <c r="E149" s="57">
        <f>'ДС(пр.05-24)'!D149</f>
        <v>26042658</v>
      </c>
      <c r="F149" s="57">
        <f t="shared" ref="F149" si="10">G149+H149+I149+J149+K149+L149+M149+N149</f>
        <v>0</v>
      </c>
      <c r="G149" s="57">
        <f>'АПУ профилактика'!D150</f>
        <v>0</v>
      </c>
      <c r="H149" s="57">
        <f>'Диспан.набл.(КП)'!D150</f>
        <v>0</v>
      </c>
      <c r="I149" s="57">
        <f>'АПУ неотл.пом.5-24'!D149</f>
        <v>0</v>
      </c>
      <c r="J149" s="57">
        <f>'АПУ обращения '!D149</f>
        <v>0</v>
      </c>
      <c r="K149" s="57">
        <f>'ОДИ ПГГ 5-24'!D149</f>
        <v>0</v>
      </c>
      <c r="L149" s="57">
        <f>'ОДИ МЗ РБ 4-24'!D149</f>
        <v>0</v>
      </c>
      <c r="M149" s="57">
        <f>'ФАП(05-24) '!D149</f>
        <v>0</v>
      </c>
      <c r="N149" s="61"/>
      <c r="O149" s="57">
        <f>' СМП '!D149</f>
        <v>0</v>
      </c>
      <c r="P149" s="57">
        <f>'Гемодиализ (пр.05-24) '!D149</f>
        <v>0</v>
      </c>
      <c r="Q149" s="57">
        <f>'Мед.реаб.(АПУ,ДС,КС) '!D149</f>
        <v>0</v>
      </c>
      <c r="R149" s="57">
        <f t="shared" ref="R149" si="11">D149+E149+F149+O149+P149+Q149</f>
        <v>26042658</v>
      </c>
      <c r="S149" s="159"/>
    </row>
    <row r="150" spans="1:19" x14ac:dyDescent="0.2">
      <c r="A150" s="169">
        <v>136</v>
      </c>
      <c r="B150" s="88" t="s">
        <v>400</v>
      </c>
      <c r="C150" s="42" t="s">
        <v>399</v>
      </c>
      <c r="D150" s="57">
        <f>КС!D150</f>
        <v>0</v>
      </c>
      <c r="E150" s="57">
        <f>'ДС(пр.05-24)'!D150</f>
        <v>184103</v>
      </c>
      <c r="F150" s="57">
        <f t="shared" ref="F150" si="12">G150+H150+I150+J150+K150+L150+M150+N150</f>
        <v>0</v>
      </c>
      <c r="G150" s="57">
        <f>'АПУ профилактика'!D151</f>
        <v>0</v>
      </c>
      <c r="H150" s="57">
        <f>'Диспан.набл.(КП)'!D151</f>
        <v>0</v>
      </c>
      <c r="I150" s="57">
        <f>'АПУ неотл.пом.5-24'!D150</f>
        <v>0</v>
      </c>
      <c r="J150" s="57">
        <f>'АПУ обращения '!D150</f>
        <v>0</v>
      </c>
      <c r="K150" s="57">
        <f>'ОДИ ПГГ 5-24'!D150</f>
        <v>0</v>
      </c>
      <c r="L150" s="57">
        <f>'ОДИ МЗ РБ 4-24'!D150</f>
        <v>0</v>
      </c>
      <c r="M150" s="57">
        <f>'ФАП(05-24) '!D150</f>
        <v>0</v>
      </c>
      <c r="N150" s="61"/>
      <c r="O150" s="57">
        <f>' СМП '!D150</f>
        <v>0</v>
      </c>
      <c r="P150" s="57">
        <f>'Гемодиализ (пр.05-24) '!D150</f>
        <v>0</v>
      </c>
      <c r="Q150" s="57">
        <f>'Мед.реаб.(АПУ,ДС,КС) '!D150</f>
        <v>0</v>
      </c>
      <c r="R150" s="57">
        <f t="shared" ref="R150" si="13">D150+E150+F150+O150+P150+Q150</f>
        <v>184103</v>
      </c>
    </row>
  </sheetData>
  <mergeCells count="18"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  <mergeCell ref="O5:O7"/>
    <mergeCell ref="R5:R7"/>
    <mergeCell ref="G6:N6"/>
    <mergeCell ref="P5:P7"/>
    <mergeCell ref="A2:S2"/>
    <mergeCell ref="Q5:Q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4"/>
  <sheetViews>
    <sheetView zoomScale="98" zoomScaleNormal="98" workbookViewId="0">
      <selection activeCell="E8" sqref="E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284" t="s">
        <v>362</v>
      </c>
      <c r="B2" s="284"/>
      <c r="C2" s="284"/>
      <c r="D2" s="284"/>
      <c r="E2" s="284"/>
      <c r="F2" s="284"/>
      <c r="G2" s="284"/>
    </row>
    <row r="3" spans="1:21" x14ac:dyDescent="0.2">
      <c r="C3" s="9"/>
      <c r="E3" s="4"/>
      <c r="G3" s="8" t="s">
        <v>289</v>
      </c>
    </row>
    <row r="4" spans="1:21" s="2" customFormat="1" ht="15.75" customHeight="1" x14ac:dyDescent="0.2">
      <c r="A4" s="296" t="s">
        <v>46</v>
      </c>
      <c r="B4" s="296" t="s">
        <v>58</v>
      </c>
      <c r="C4" s="297" t="s">
        <v>47</v>
      </c>
      <c r="D4" s="295" t="s">
        <v>314</v>
      </c>
      <c r="E4" s="295"/>
      <c r="F4" s="295"/>
      <c r="G4" s="295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15" customHeight="1" x14ac:dyDescent="0.2">
      <c r="A5" s="296"/>
      <c r="B5" s="296"/>
      <c r="C5" s="297"/>
      <c r="D5" s="295" t="s">
        <v>284</v>
      </c>
      <c r="E5" s="295" t="s">
        <v>315</v>
      </c>
      <c r="F5" s="295" t="s">
        <v>316</v>
      </c>
      <c r="G5" s="295" t="s">
        <v>317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25" customHeight="1" x14ac:dyDescent="0.2">
      <c r="A6" s="296"/>
      <c r="B6" s="296"/>
      <c r="C6" s="297"/>
      <c r="D6" s="295"/>
      <c r="E6" s="295"/>
      <c r="F6" s="295"/>
      <c r="G6" s="295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30.75" customHeight="1" x14ac:dyDescent="0.2">
      <c r="A7" s="296"/>
      <c r="B7" s="296"/>
      <c r="C7" s="297"/>
      <c r="D7" s="295"/>
      <c r="E7" s="295"/>
      <c r="F7" s="295"/>
      <c r="G7" s="295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s="2" customFormat="1" x14ac:dyDescent="0.2">
      <c r="A8" s="291" t="s">
        <v>233</v>
      </c>
      <c r="B8" s="291"/>
      <c r="C8" s="291"/>
      <c r="D8" s="45">
        <f>D9+D10+D11</f>
        <v>4579873137</v>
      </c>
      <c r="E8" s="45">
        <f t="shared" ref="E8:G8" si="0">E9+E10+E11</f>
        <v>4379232790</v>
      </c>
      <c r="F8" s="45">
        <f t="shared" si="0"/>
        <v>38251980</v>
      </c>
      <c r="G8" s="45">
        <f t="shared" si="0"/>
        <v>162388367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s="3" customFormat="1" ht="11.25" customHeight="1" x14ac:dyDescent="0.2">
      <c r="A9" s="5"/>
      <c r="B9" s="5"/>
      <c r="C9" s="11" t="s">
        <v>56</v>
      </c>
      <c r="D9" s="101">
        <f t="shared" ref="D9:D10" si="1">SUM(E9:G9)</f>
        <v>85663000</v>
      </c>
      <c r="E9" s="46">
        <v>85663000</v>
      </c>
      <c r="F9" s="46"/>
      <c r="G9" s="46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3" customFormat="1" ht="11.25" customHeight="1" x14ac:dyDescent="0.2">
      <c r="A10" s="5"/>
      <c r="B10" s="5"/>
      <c r="C10" s="11" t="s">
        <v>297</v>
      </c>
      <c r="D10" s="101">
        <f t="shared" si="1"/>
        <v>0</v>
      </c>
      <c r="E10" s="46"/>
      <c r="F10" s="46"/>
      <c r="G10" s="46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s="2" customFormat="1" x14ac:dyDescent="0.2">
      <c r="A11" s="291" t="s">
        <v>232</v>
      </c>
      <c r="B11" s="291"/>
      <c r="C11" s="291"/>
      <c r="D11" s="45">
        <f>SUM(D12:D148)</f>
        <v>4494210137</v>
      </c>
      <c r="E11" s="45">
        <f>SUM(E12:E148)</f>
        <v>4293569790</v>
      </c>
      <c r="F11" s="45">
        <f>SUM(F12:F148)</f>
        <v>38251980</v>
      </c>
      <c r="G11" s="45">
        <f>SUM(G12:G148)</f>
        <v>162388367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s="1" customFormat="1" ht="12" customHeight="1" x14ac:dyDescent="0.2">
      <c r="A12" s="25">
        <v>1</v>
      </c>
      <c r="B12" s="12" t="s">
        <v>59</v>
      </c>
      <c r="C12" s="10" t="s">
        <v>44</v>
      </c>
      <c r="D12" s="101">
        <f>SUM(E12:G12)</f>
        <v>0</v>
      </c>
      <c r="E12" s="101"/>
      <c r="F12" s="101"/>
      <c r="G12" s="101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s="1" customFormat="1" x14ac:dyDescent="0.2">
      <c r="A13" s="25">
        <v>2</v>
      </c>
      <c r="B13" s="14" t="s">
        <v>60</v>
      </c>
      <c r="C13" s="10" t="s">
        <v>217</v>
      </c>
      <c r="D13" s="101">
        <f t="shared" ref="D13:D72" si="2">SUM(E13:G13)</f>
        <v>0</v>
      </c>
      <c r="E13" s="101"/>
      <c r="F13" s="101"/>
      <c r="G13" s="101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s="22" customFormat="1" x14ac:dyDescent="0.2">
      <c r="A14" s="25">
        <v>3</v>
      </c>
      <c r="B14" s="27" t="s">
        <v>61</v>
      </c>
      <c r="C14" s="21" t="s">
        <v>5</v>
      </c>
      <c r="D14" s="101">
        <f t="shared" si="2"/>
        <v>169125374</v>
      </c>
      <c r="E14" s="102">
        <v>165775889</v>
      </c>
      <c r="F14" s="102">
        <v>3349485</v>
      </c>
      <c r="G14" s="102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s="1" customFormat="1" ht="14.25" customHeight="1" x14ac:dyDescent="0.2">
      <c r="A15" s="25">
        <v>4</v>
      </c>
      <c r="B15" s="12" t="s">
        <v>62</v>
      </c>
      <c r="C15" s="10" t="s">
        <v>218</v>
      </c>
      <c r="D15" s="101">
        <f t="shared" si="2"/>
        <v>0</v>
      </c>
      <c r="E15" s="101"/>
      <c r="F15" s="101"/>
      <c r="G15" s="101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s="1" customFormat="1" x14ac:dyDescent="0.2">
      <c r="A16" s="25">
        <v>5</v>
      </c>
      <c r="B16" s="12" t="s">
        <v>63</v>
      </c>
      <c r="C16" s="10" t="s">
        <v>8</v>
      </c>
      <c r="D16" s="101">
        <f t="shared" si="2"/>
        <v>0</v>
      </c>
      <c r="E16" s="101"/>
      <c r="F16" s="101"/>
      <c r="G16" s="101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s="22" customFormat="1" x14ac:dyDescent="0.2">
      <c r="A17" s="25">
        <v>6</v>
      </c>
      <c r="B17" s="27" t="s">
        <v>64</v>
      </c>
      <c r="C17" s="21" t="s">
        <v>65</v>
      </c>
      <c r="D17" s="101">
        <f t="shared" si="2"/>
        <v>357553682</v>
      </c>
      <c r="E17" s="102">
        <v>352813325</v>
      </c>
      <c r="F17" s="102">
        <v>4740357</v>
      </c>
      <c r="G17" s="102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s="1" customFormat="1" x14ac:dyDescent="0.2">
      <c r="A18" s="25">
        <v>7</v>
      </c>
      <c r="B18" s="12" t="s">
        <v>66</v>
      </c>
      <c r="C18" s="10" t="s">
        <v>219</v>
      </c>
      <c r="D18" s="101">
        <f t="shared" si="2"/>
        <v>0</v>
      </c>
      <c r="E18" s="101"/>
      <c r="F18" s="101"/>
      <c r="G18" s="101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1" customFormat="1" x14ac:dyDescent="0.2">
      <c r="A19" s="25">
        <v>8</v>
      </c>
      <c r="B19" s="26" t="s">
        <v>67</v>
      </c>
      <c r="C19" s="10" t="s">
        <v>17</v>
      </c>
      <c r="D19" s="101">
        <f t="shared" si="2"/>
        <v>0</v>
      </c>
      <c r="E19" s="101"/>
      <c r="F19" s="101"/>
      <c r="G19" s="101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s="1" customFormat="1" x14ac:dyDescent="0.2">
      <c r="A20" s="25">
        <v>9</v>
      </c>
      <c r="B20" s="26" t="s">
        <v>68</v>
      </c>
      <c r="C20" s="10" t="s">
        <v>6</v>
      </c>
      <c r="D20" s="101">
        <f t="shared" si="2"/>
        <v>0</v>
      </c>
      <c r="E20" s="101"/>
      <c r="F20" s="101"/>
      <c r="G20" s="101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s="1" customFormat="1" x14ac:dyDescent="0.2">
      <c r="A21" s="25">
        <v>10</v>
      </c>
      <c r="B21" s="26" t="s">
        <v>69</v>
      </c>
      <c r="C21" s="10" t="s">
        <v>18</v>
      </c>
      <c r="D21" s="101">
        <f t="shared" si="2"/>
        <v>0</v>
      </c>
      <c r="E21" s="101"/>
      <c r="F21" s="101"/>
      <c r="G21" s="101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s="1" customFormat="1" x14ac:dyDescent="0.2">
      <c r="A22" s="25">
        <v>11</v>
      </c>
      <c r="B22" s="26" t="s">
        <v>70</v>
      </c>
      <c r="C22" s="10" t="s">
        <v>7</v>
      </c>
      <c r="D22" s="101">
        <f t="shared" si="2"/>
        <v>0</v>
      </c>
      <c r="E22" s="101"/>
      <c r="F22" s="101"/>
      <c r="G22" s="101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s="1" customFormat="1" x14ac:dyDescent="0.2">
      <c r="A23" s="25">
        <v>12</v>
      </c>
      <c r="B23" s="26" t="s">
        <v>71</v>
      </c>
      <c r="C23" s="10" t="s">
        <v>19</v>
      </c>
      <c r="D23" s="101">
        <f t="shared" si="2"/>
        <v>0</v>
      </c>
      <c r="E23" s="101"/>
      <c r="F23" s="101"/>
      <c r="G23" s="101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s="1" customFormat="1" x14ac:dyDescent="0.2">
      <c r="A24" s="25">
        <v>13</v>
      </c>
      <c r="B24" s="26" t="s">
        <v>239</v>
      </c>
      <c r="C24" s="10" t="s">
        <v>240</v>
      </c>
      <c r="D24" s="101">
        <f t="shared" si="2"/>
        <v>0</v>
      </c>
      <c r="E24" s="101"/>
      <c r="F24" s="101"/>
      <c r="G24" s="101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s="1" customFormat="1" x14ac:dyDescent="0.2">
      <c r="A25" s="25">
        <v>14</v>
      </c>
      <c r="B25" s="26" t="s">
        <v>72</v>
      </c>
      <c r="C25" s="10" t="s">
        <v>22</v>
      </c>
      <c r="D25" s="101">
        <f t="shared" si="2"/>
        <v>0</v>
      </c>
      <c r="E25" s="101"/>
      <c r="F25" s="101"/>
      <c r="G25" s="101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s="1" customFormat="1" x14ac:dyDescent="0.2">
      <c r="A26" s="25">
        <v>15</v>
      </c>
      <c r="B26" s="26" t="s">
        <v>73</v>
      </c>
      <c r="C26" s="10" t="s">
        <v>10</v>
      </c>
      <c r="D26" s="101">
        <f t="shared" si="2"/>
        <v>0</v>
      </c>
      <c r="E26" s="101"/>
      <c r="F26" s="101"/>
      <c r="G26" s="101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s="1" customFormat="1" x14ac:dyDescent="0.2">
      <c r="A27" s="25">
        <v>16</v>
      </c>
      <c r="B27" s="26" t="s">
        <v>74</v>
      </c>
      <c r="C27" s="10" t="s">
        <v>220</v>
      </c>
      <c r="D27" s="101">
        <f t="shared" si="2"/>
        <v>0</v>
      </c>
      <c r="E27" s="101"/>
      <c r="F27" s="101"/>
      <c r="G27" s="101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s="22" customFormat="1" x14ac:dyDescent="0.2">
      <c r="A28" s="25">
        <v>17</v>
      </c>
      <c r="B28" s="27" t="s">
        <v>75</v>
      </c>
      <c r="C28" s="21" t="s">
        <v>9</v>
      </c>
      <c r="D28" s="101">
        <f t="shared" si="2"/>
        <v>244764343</v>
      </c>
      <c r="E28" s="102">
        <v>240214099</v>
      </c>
      <c r="F28" s="102">
        <v>4550244</v>
      </c>
      <c r="G28" s="102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s="1" customFormat="1" x14ac:dyDescent="0.2">
      <c r="A29" s="25">
        <v>18</v>
      </c>
      <c r="B29" s="12" t="s">
        <v>76</v>
      </c>
      <c r="C29" s="10" t="s">
        <v>11</v>
      </c>
      <c r="D29" s="101">
        <f t="shared" si="2"/>
        <v>0</v>
      </c>
      <c r="E29" s="101"/>
      <c r="F29" s="101"/>
      <c r="G29" s="101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s="1" customFormat="1" x14ac:dyDescent="0.2">
      <c r="A30" s="25">
        <v>19</v>
      </c>
      <c r="B30" s="12" t="s">
        <v>77</v>
      </c>
      <c r="C30" s="10" t="s">
        <v>221</v>
      </c>
      <c r="D30" s="101">
        <f t="shared" si="2"/>
        <v>0</v>
      </c>
      <c r="E30" s="101"/>
      <c r="F30" s="101"/>
      <c r="G30" s="101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2">
      <c r="A31" s="25">
        <v>20</v>
      </c>
      <c r="B31" s="12" t="s">
        <v>78</v>
      </c>
      <c r="C31" s="10" t="s">
        <v>79</v>
      </c>
      <c r="D31" s="101">
        <f t="shared" si="2"/>
        <v>0</v>
      </c>
      <c r="E31" s="103"/>
      <c r="F31" s="103"/>
      <c r="G31" s="103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2" customFormat="1" x14ac:dyDescent="0.2">
      <c r="A32" s="25">
        <v>21</v>
      </c>
      <c r="B32" s="23" t="s">
        <v>80</v>
      </c>
      <c r="C32" s="21" t="s">
        <v>40</v>
      </c>
      <c r="D32" s="101">
        <f t="shared" si="2"/>
        <v>168098146</v>
      </c>
      <c r="E32" s="102">
        <v>165064650</v>
      </c>
      <c r="F32" s="102">
        <v>3033496</v>
      </c>
      <c r="G32" s="102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s="22" customFormat="1" x14ac:dyDescent="0.2">
      <c r="A33" s="25">
        <v>22</v>
      </c>
      <c r="B33" s="27" t="s">
        <v>81</v>
      </c>
      <c r="C33" s="21" t="s">
        <v>82</v>
      </c>
      <c r="D33" s="101">
        <f t="shared" si="2"/>
        <v>26859788</v>
      </c>
      <c r="E33" s="102">
        <v>26725991</v>
      </c>
      <c r="F33" s="102">
        <v>133797</v>
      </c>
      <c r="G33" s="102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s="1" customFormat="1" ht="12" customHeight="1" x14ac:dyDescent="0.2">
      <c r="A34" s="25">
        <v>23</v>
      </c>
      <c r="B34" s="26" t="s">
        <v>83</v>
      </c>
      <c r="C34" s="10" t="s">
        <v>84</v>
      </c>
      <c r="D34" s="101">
        <f t="shared" si="2"/>
        <v>0</v>
      </c>
      <c r="E34" s="101"/>
      <c r="F34" s="101"/>
      <c r="G34" s="10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s="1" customFormat="1" ht="24" x14ac:dyDescent="0.2">
      <c r="A35" s="25">
        <v>24</v>
      </c>
      <c r="B35" s="26" t="s">
        <v>85</v>
      </c>
      <c r="C35" s="10" t="s">
        <v>86</v>
      </c>
      <c r="D35" s="101">
        <f t="shared" si="2"/>
        <v>0</v>
      </c>
      <c r="E35" s="101"/>
      <c r="F35" s="101"/>
      <c r="G35" s="101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1:21" s="1" customFormat="1" x14ac:dyDescent="0.2">
      <c r="A36" s="25">
        <v>25</v>
      </c>
      <c r="B36" s="12" t="s">
        <v>87</v>
      </c>
      <c r="C36" s="10" t="s">
        <v>88</v>
      </c>
      <c r="D36" s="101">
        <f t="shared" si="2"/>
        <v>0</v>
      </c>
      <c r="E36" s="101"/>
      <c r="F36" s="101"/>
      <c r="G36" s="101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1:21" s="1" customFormat="1" ht="15.75" customHeight="1" x14ac:dyDescent="0.2">
      <c r="A37" s="25">
        <v>26</v>
      </c>
      <c r="B37" s="26" t="s">
        <v>89</v>
      </c>
      <c r="C37" s="10" t="s">
        <v>90</v>
      </c>
      <c r="D37" s="101">
        <f t="shared" si="2"/>
        <v>0</v>
      </c>
      <c r="E37" s="101"/>
      <c r="F37" s="101"/>
      <c r="G37" s="10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1" s="1" customFormat="1" x14ac:dyDescent="0.2">
      <c r="A38" s="25">
        <v>27</v>
      </c>
      <c r="B38" s="14" t="s">
        <v>91</v>
      </c>
      <c r="C38" s="10" t="s">
        <v>92</v>
      </c>
      <c r="D38" s="101">
        <f t="shared" si="2"/>
        <v>0</v>
      </c>
      <c r="E38" s="101"/>
      <c r="F38" s="101"/>
      <c r="G38" s="101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1" s="22" customFormat="1" x14ac:dyDescent="0.2">
      <c r="A39" s="25">
        <v>28</v>
      </c>
      <c r="B39" s="23" t="s">
        <v>93</v>
      </c>
      <c r="C39" s="52" t="s">
        <v>273</v>
      </c>
      <c r="D39" s="101">
        <f t="shared" si="2"/>
        <v>727860042</v>
      </c>
      <c r="E39" s="102">
        <v>721158989</v>
      </c>
      <c r="F39" s="102">
        <v>6701053</v>
      </c>
      <c r="G39" s="102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s="22" customFormat="1" x14ac:dyDescent="0.2">
      <c r="A40" s="25">
        <v>29</v>
      </c>
      <c r="B40" s="24" t="s">
        <v>94</v>
      </c>
      <c r="C40" s="21" t="s">
        <v>41</v>
      </c>
      <c r="D40" s="101">
        <f t="shared" si="2"/>
        <v>244848411</v>
      </c>
      <c r="E40" s="102">
        <v>242699685</v>
      </c>
      <c r="F40" s="102">
        <v>2148726</v>
      </c>
      <c r="G40" s="102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x14ac:dyDescent="0.2">
      <c r="A41" s="25">
        <v>30</v>
      </c>
      <c r="B41" s="12" t="s">
        <v>95</v>
      </c>
      <c r="C41" s="10" t="s">
        <v>39</v>
      </c>
      <c r="D41" s="101">
        <f t="shared" si="2"/>
        <v>0</v>
      </c>
      <c r="E41" s="103"/>
      <c r="F41" s="103"/>
      <c r="G41" s="103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s="1" customFormat="1" x14ac:dyDescent="0.2">
      <c r="A42" s="25">
        <v>31</v>
      </c>
      <c r="B42" s="14" t="s">
        <v>96</v>
      </c>
      <c r="C42" s="10" t="s">
        <v>16</v>
      </c>
      <c r="D42" s="101">
        <f t="shared" si="2"/>
        <v>0</v>
      </c>
      <c r="E42" s="101"/>
      <c r="F42" s="101"/>
      <c r="G42" s="101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1" s="1" customFormat="1" x14ac:dyDescent="0.2">
      <c r="A43" s="25">
        <v>32</v>
      </c>
      <c r="B43" s="26" t="s">
        <v>97</v>
      </c>
      <c r="C43" s="10" t="s">
        <v>21</v>
      </c>
      <c r="D43" s="101">
        <f t="shared" si="2"/>
        <v>0</v>
      </c>
      <c r="E43" s="101"/>
      <c r="F43" s="101"/>
      <c r="G43" s="101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s="1" customFormat="1" x14ac:dyDescent="0.2">
      <c r="A44" s="25">
        <v>33</v>
      </c>
      <c r="B44" s="14" t="s">
        <v>98</v>
      </c>
      <c r="C44" s="10" t="s">
        <v>25</v>
      </c>
      <c r="D44" s="101">
        <f t="shared" si="2"/>
        <v>0</v>
      </c>
      <c r="E44" s="101"/>
      <c r="F44" s="101"/>
      <c r="G44" s="101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x14ac:dyDescent="0.2">
      <c r="A45" s="25">
        <v>34</v>
      </c>
      <c r="B45" s="12" t="s">
        <v>99</v>
      </c>
      <c r="C45" s="10" t="s">
        <v>222</v>
      </c>
      <c r="D45" s="101">
        <f t="shared" si="2"/>
        <v>0</v>
      </c>
      <c r="E45" s="103"/>
      <c r="F45" s="103"/>
      <c r="G45" s="103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s="1" customFormat="1" x14ac:dyDescent="0.2">
      <c r="A46" s="25">
        <v>35</v>
      </c>
      <c r="B46" s="104" t="s">
        <v>100</v>
      </c>
      <c r="C46" s="105" t="s">
        <v>223</v>
      </c>
      <c r="D46" s="101">
        <f t="shared" si="2"/>
        <v>0</v>
      </c>
      <c r="E46" s="101"/>
      <c r="F46" s="101"/>
      <c r="G46" s="101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1:21" s="1" customFormat="1" x14ac:dyDescent="0.2">
      <c r="A47" s="25">
        <v>36</v>
      </c>
      <c r="B47" s="12" t="s">
        <v>101</v>
      </c>
      <c r="C47" s="10" t="s">
        <v>224</v>
      </c>
      <c r="D47" s="101">
        <f t="shared" si="2"/>
        <v>0</v>
      </c>
      <c r="E47" s="101"/>
      <c r="F47" s="101"/>
      <c r="G47" s="101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s="1" customFormat="1" x14ac:dyDescent="0.2">
      <c r="A48" s="25">
        <v>37</v>
      </c>
      <c r="B48" s="12" t="s">
        <v>102</v>
      </c>
      <c r="C48" s="10" t="s">
        <v>24</v>
      </c>
      <c r="D48" s="101">
        <f t="shared" si="2"/>
        <v>0</v>
      </c>
      <c r="E48" s="101"/>
      <c r="F48" s="101"/>
      <c r="G48" s="101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1:21" s="1" customFormat="1" x14ac:dyDescent="0.2">
      <c r="A49" s="25">
        <v>38</v>
      </c>
      <c r="B49" s="26" t="s">
        <v>103</v>
      </c>
      <c r="C49" s="10" t="s">
        <v>20</v>
      </c>
      <c r="D49" s="101">
        <f t="shared" si="2"/>
        <v>0</v>
      </c>
      <c r="E49" s="101"/>
      <c r="F49" s="101"/>
      <c r="G49" s="101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s="1" customFormat="1" x14ac:dyDescent="0.2">
      <c r="A50" s="25">
        <v>39</v>
      </c>
      <c r="B50" s="14" t="s">
        <v>104</v>
      </c>
      <c r="C50" s="10" t="s">
        <v>105</v>
      </c>
      <c r="D50" s="101">
        <f t="shared" si="2"/>
        <v>0</v>
      </c>
      <c r="E50" s="101"/>
      <c r="F50" s="101"/>
      <c r="G50" s="101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1:21" s="22" customFormat="1" x14ac:dyDescent="0.2">
      <c r="A51" s="25">
        <v>40</v>
      </c>
      <c r="B51" s="27" t="s">
        <v>106</v>
      </c>
      <c r="C51" s="21" t="s">
        <v>107</v>
      </c>
      <c r="D51" s="101">
        <f t="shared" si="2"/>
        <v>431419527</v>
      </c>
      <c r="E51" s="102">
        <v>424720037</v>
      </c>
      <c r="F51" s="102">
        <v>6699490</v>
      </c>
      <c r="G51" s="102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s="1" customFormat="1" x14ac:dyDescent="0.2">
      <c r="A52" s="25">
        <v>41</v>
      </c>
      <c r="B52" s="12" t="s">
        <v>108</v>
      </c>
      <c r="C52" s="10" t="s">
        <v>229</v>
      </c>
      <c r="D52" s="101">
        <f t="shared" si="2"/>
        <v>0</v>
      </c>
      <c r="E52" s="101"/>
      <c r="F52" s="101"/>
      <c r="G52" s="101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s="1" customFormat="1" ht="10.5" customHeight="1" x14ac:dyDescent="0.2">
      <c r="A53" s="25">
        <v>42</v>
      </c>
      <c r="B53" s="12" t="s">
        <v>109</v>
      </c>
      <c r="C53" s="10" t="s">
        <v>2</v>
      </c>
      <c r="D53" s="101">
        <f t="shared" si="2"/>
        <v>0</v>
      </c>
      <c r="E53" s="101"/>
      <c r="F53" s="101"/>
      <c r="G53" s="101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1" customFormat="1" x14ac:dyDescent="0.2">
      <c r="A54" s="25">
        <v>43</v>
      </c>
      <c r="B54" s="26" t="s">
        <v>110</v>
      </c>
      <c r="C54" s="10" t="s">
        <v>3</v>
      </c>
      <c r="D54" s="101">
        <f t="shared" si="2"/>
        <v>0</v>
      </c>
      <c r="E54" s="101"/>
      <c r="F54" s="101"/>
      <c r="G54" s="101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s="1" customFormat="1" x14ac:dyDescent="0.2">
      <c r="A55" s="25">
        <v>44</v>
      </c>
      <c r="B55" s="26" t="s">
        <v>111</v>
      </c>
      <c r="C55" s="10" t="s">
        <v>225</v>
      </c>
      <c r="D55" s="101">
        <f t="shared" si="2"/>
        <v>0</v>
      </c>
      <c r="E55" s="101"/>
      <c r="F55" s="101"/>
      <c r="G55" s="10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s="1" customFormat="1" x14ac:dyDescent="0.2">
      <c r="A56" s="25">
        <v>45</v>
      </c>
      <c r="B56" s="14" t="s">
        <v>112</v>
      </c>
      <c r="C56" s="10" t="s">
        <v>0</v>
      </c>
      <c r="D56" s="101">
        <f t="shared" si="2"/>
        <v>0</v>
      </c>
      <c r="E56" s="101"/>
      <c r="F56" s="101"/>
      <c r="G56" s="101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s="1" customFormat="1" ht="10.5" customHeight="1" x14ac:dyDescent="0.2">
      <c r="A57" s="25">
        <v>46</v>
      </c>
      <c r="B57" s="26" t="s">
        <v>113</v>
      </c>
      <c r="C57" s="10" t="s">
        <v>4</v>
      </c>
      <c r="D57" s="101">
        <f t="shared" si="2"/>
        <v>0</v>
      </c>
      <c r="E57" s="101"/>
      <c r="F57" s="101"/>
      <c r="G57" s="101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s="1" customFormat="1" x14ac:dyDescent="0.2">
      <c r="A58" s="25">
        <v>47</v>
      </c>
      <c r="B58" s="14" t="s">
        <v>114</v>
      </c>
      <c r="C58" s="10" t="s">
        <v>1</v>
      </c>
      <c r="D58" s="101">
        <f t="shared" si="2"/>
        <v>0</v>
      </c>
      <c r="E58" s="101"/>
      <c r="F58" s="101"/>
      <c r="G58" s="101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  <row r="59" spans="1:21" s="1" customFormat="1" x14ac:dyDescent="0.2">
      <c r="A59" s="25">
        <v>48</v>
      </c>
      <c r="B59" s="26" t="s">
        <v>115</v>
      </c>
      <c r="C59" s="10" t="s">
        <v>226</v>
      </c>
      <c r="D59" s="101">
        <f t="shared" si="2"/>
        <v>0</v>
      </c>
      <c r="E59" s="101"/>
      <c r="F59" s="101"/>
      <c r="G59" s="101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1" s="1" customFormat="1" x14ac:dyDescent="0.2">
      <c r="A60" s="25">
        <v>49</v>
      </c>
      <c r="B60" s="26" t="s">
        <v>116</v>
      </c>
      <c r="C60" s="10" t="s">
        <v>26</v>
      </c>
      <c r="D60" s="101">
        <f t="shared" si="2"/>
        <v>0</v>
      </c>
      <c r="E60" s="101"/>
      <c r="F60" s="101"/>
      <c r="G60" s="101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</row>
    <row r="61" spans="1:21" s="1" customFormat="1" x14ac:dyDescent="0.2">
      <c r="A61" s="25">
        <v>50</v>
      </c>
      <c r="B61" s="26" t="s">
        <v>117</v>
      </c>
      <c r="C61" s="10" t="s">
        <v>227</v>
      </c>
      <c r="D61" s="101">
        <f t="shared" si="2"/>
        <v>0</v>
      </c>
      <c r="E61" s="101"/>
      <c r="F61" s="101"/>
      <c r="G61" s="101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</row>
    <row r="62" spans="1:21" s="1" customFormat="1" x14ac:dyDescent="0.2">
      <c r="A62" s="25">
        <v>51</v>
      </c>
      <c r="B62" s="26" t="s">
        <v>231</v>
      </c>
      <c r="C62" s="10" t="s">
        <v>230</v>
      </c>
      <c r="D62" s="101">
        <f t="shared" si="2"/>
        <v>0</v>
      </c>
      <c r="E62" s="101"/>
      <c r="F62" s="101"/>
      <c r="G62" s="101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spans="1:21" s="1" customFormat="1" x14ac:dyDescent="0.2">
      <c r="A63" s="25">
        <v>52</v>
      </c>
      <c r="B63" s="26" t="s">
        <v>241</v>
      </c>
      <c r="C63" s="10" t="s">
        <v>242</v>
      </c>
      <c r="D63" s="101">
        <f t="shared" si="2"/>
        <v>0</v>
      </c>
      <c r="E63" s="101"/>
      <c r="F63" s="101"/>
      <c r="G63" s="101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1:21" s="1" customFormat="1" x14ac:dyDescent="0.2">
      <c r="A64" s="25">
        <v>53</v>
      </c>
      <c r="B64" s="26" t="s">
        <v>118</v>
      </c>
      <c r="C64" s="10" t="s">
        <v>54</v>
      </c>
      <c r="D64" s="101">
        <f t="shared" si="2"/>
        <v>0</v>
      </c>
      <c r="E64" s="101"/>
      <c r="F64" s="101"/>
      <c r="G64" s="101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spans="1:21" s="1" customFormat="1" x14ac:dyDescent="0.2">
      <c r="A65" s="25">
        <v>54</v>
      </c>
      <c r="B65" s="14" t="s">
        <v>119</v>
      </c>
      <c r="C65" s="10" t="s">
        <v>243</v>
      </c>
      <c r="D65" s="101">
        <f t="shared" si="2"/>
        <v>0</v>
      </c>
      <c r="E65" s="101"/>
      <c r="F65" s="101"/>
      <c r="G65" s="101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s="1" customFormat="1" ht="24" x14ac:dyDescent="0.2">
      <c r="A66" s="25">
        <v>55</v>
      </c>
      <c r="B66" s="12" t="s">
        <v>120</v>
      </c>
      <c r="C66" s="10" t="s">
        <v>121</v>
      </c>
      <c r="D66" s="101">
        <f t="shared" si="2"/>
        <v>0</v>
      </c>
      <c r="E66" s="101"/>
      <c r="F66" s="101"/>
      <c r="G66" s="101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1" customFormat="1" ht="23.25" customHeight="1" x14ac:dyDescent="0.2">
      <c r="A67" s="25">
        <v>56</v>
      </c>
      <c r="B67" s="14" t="s">
        <v>122</v>
      </c>
      <c r="C67" s="10" t="s">
        <v>244</v>
      </c>
      <c r="D67" s="101">
        <f t="shared" si="2"/>
        <v>0</v>
      </c>
      <c r="E67" s="101"/>
      <c r="F67" s="101"/>
      <c r="G67" s="101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1" customFormat="1" ht="27.75" customHeight="1" x14ac:dyDescent="0.2">
      <c r="A68" s="25">
        <v>57</v>
      </c>
      <c r="B68" s="26" t="s">
        <v>123</v>
      </c>
      <c r="C68" s="10" t="s">
        <v>401</v>
      </c>
      <c r="D68" s="101">
        <f t="shared" si="2"/>
        <v>0</v>
      </c>
      <c r="E68" s="101"/>
      <c r="F68" s="101"/>
      <c r="G68" s="101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1" customFormat="1" ht="24" x14ac:dyDescent="0.2">
      <c r="A69" s="25">
        <v>58</v>
      </c>
      <c r="B69" s="12" t="s">
        <v>124</v>
      </c>
      <c r="C69" s="10" t="s">
        <v>245</v>
      </c>
      <c r="D69" s="101">
        <f t="shared" si="2"/>
        <v>0</v>
      </c>
      <c r="E69" s="101"/>
      <c r="F69" s="101"/>
      <c r="G69" s="101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s="1" customFormat="1" ht="24" x14ac:dyDescent="0.2">
      <c r="A70" s="25">
        <v>59</v>
      </c>
      <c r="B70" s="12" t="s">
        <v>125</v>
      </c>
      <c r="C70" s="10" t="s">
        <v>246</v>
      </c>
      <c r="D70" s="101">
        <f t="shared" si="2"/>
        <v>0</v>
      </c>
      <c r="E70" s="101"/>
      <c r="F70" s="101"/>
      <c r="G70" s="101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s="1" customFormat="1" x14ac:dyDescent="0.2">
      <c r="A71" s="25">
        <v>60</v>
      </c>
      <c r="B71" s="14" t="s">
        <v>126</v>
      </c>
      <c r="C71" s="10" t="s">
        <v>247</v>
      </c>
      <c r="D71" s="101">
        <f t="shared" si="2"/>
        <v>0</v>
      </c>
      <c r="E71" s="101"/>
      <c r="F71" s="101"/>
      <c r="G71" s="101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s="1" customFormat="1" x14ac:dyDescent="0.2">
      <c r="A72" s="25">
        <v>61</v>
      </c>
      <c r="B72" s="14" t="s">
        <v>127</v>
      </c>
      <c r="C72" s="10" t="s">
        <v>53</v>
      </c>
      <c r="D72" s="101">
        <f t="shared" si="2"/>
        <v>0</v>
      </c>
      <c r="E72" s="101"/>
      <c r="F72" s="101"/>
      <c r="G72" s="101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s="1" customFormat="1" x14ac:dyDescent="0.2">
      <c r="A73" s="25">
        <v>62</v>
      </c>
      <c r="B73" s="14" t="s">
        <v>128</v>
      </c>
      <c r="C73" s="10" t="s">
        <v>248</v>
      </c>
      <c r="D73" s="101">
        <f t="shared" ref="D73:D133" si="3">SUM(E73:G73)</f>
        <v>0</v>
      </c>
      <c r="E73" s="101"/>
      <c r="F73" s="101"/>
      <c r="G73" s="101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1" s="1" customFormat="1" ht="24" x14ac:dyDescent="0.2">
      <c r="A74" s="25">
        <v>63</v>
      </c>
      <c r="B74" s="14" t="s">
        <v>129</v>
      </c>
      <c r="C74" s="10" t="s">
        <v>249</v>
      </c>
      <c r="D74" s="101">
        <f t="shared" si="3"/>
        <v>0</v>
      </c>
      <c r="E74" s="101"/>
      <c r="F74" s="101"/>
      <c r="G74" s="101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</row>
    <row r="75" spans="1:21" s="1" customFormat="1" ht="24" x14ac:dyDescent="0.2">
      <c r="A75" s="25">
        <v>64</v>
      </c>
      <c r="B75" s="12" t="s">
        <v>130</v>
      </c>
      <c r="C75" s="10" t="s">
        <v>250</v>
      </c>
      <c r="D75" s="101">
        <f t="shared" si="3"/>
        <v>0</v>
      </c>
      <c r="E75" s="101"/>
      <c r="F75" s="101"/>
      <c r="G75" s="101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1" customFormat="1" ht="24" x14ac:dyDescent="0.2">
      <c r="A76" s="25">
        <v>65</v>
      </c>
      <c r="B76" s="14" t="s">
        <v>131</v>
      </c>
      <c r="C76" s="10" t="s">
        <v>251</v>
      </c>
      <c r="D76" s="101">
        <f t="shared" si="3"/>
        <v>0</v>
      </c>
      <c r="E76" s="101"/>
      <c r="F76" s="101"/>
      <c r="G76" s="101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1" customFormat="1" ht="24" x14ac:dyDescent="0.2">
      <c r="A77" s="25">
        <v>66</v>
      </c>
      <c r="B77" s="14" t="s">
        <v>132</v>
      </c>
      <c r="C77" s="10" t="s">
        <v>252</v>
      </c>
      <c r="D77" s="101">
        <f t="shared" si="3"/>
        <v>0</v>
      </c>
      <c r="E77" s="101"/>
      <c r="F77" s="101"/>
      <c r="G77" s="101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1" s="1" customFormat="1" ht="24" x14ac:dyDescent="0.2">
      <c r="A78" s="25">
        <v>67</v>
      </c>
      <c r="B78" s="12" t="s">
        <v>133</v>
      </c>
      <c r="C78" s="10" t="s">
        <v>253</v>
      </c>
      <c r="D78" s="101">
        <f t="shared" si="3"/>
        <v>0</v>
      </c>
      <c r="E78" s="101"/>
      <c r="F78" s="101"/>
      <c r="G78" s="101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s="1" customFormat="1" ht="24" x14ac:dyDescent="0.2">
      <c r="A79" s="25">
        <v>68</v>
      </c>
      <c r="B79" s="12" t="s">
        <v>134</v>
      </c>
      <c r="C79" s="10" t="s">
        <v>254</v>
      </c>
      <c r="D79" s="101">
        <f t="shared" si="3"/>
        <v>0</v>
      </c>
      <c r="E79" s="101"/>
      <c r="F79" s="101"/>
      <c r="G79" s="101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1" s="1" customFormat="1" ht="24" x14ac:dyDescent="0.2">
      <c r="A80" s="25">
        <v>69</v>
      </c>
      <c r="B80" s="12" t="s">
        <v>135</v>
      </c>
      <c r="C80" s="10" t="s">
        <v>255</v>
      </c>
      <c r="D80" s="101">
        <f t="shared" si="3"/>
        <v>0</v>
      </c>
      <c r="E80" s="101"/>
      <c r="F80" s="101"/>
      <c r="G80" s="101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</row>
    <row r="81" spans="1:21" s="1" customFormat="1" x14ac:dyDescent="0.2">
      <c r="A81" s="25">
        <v>70</v>
      </c>
      <c r="B81" s="26" t="s">
        <v>136</v>
      </c>
      <c r="C81" s="10" t="s">
        <v>137</v>
      </c>
      <c r="D81" s="101">
        <f t="shared" si="3"/>
        <v>0</v>
      </c>
      <c r="E81" s="101"/>
      <c r="F81" s="101"/>
      <c r="G81" s="101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</row>
    <row r="82" spans="1:21" s="1" customFormat="1" x14ac:dyDescent="0.2">
      <c r="A82" s="25">
        <v>71</v>
      </c>
      <c r="B82" s="12" t="s">
        <v>138</v>
      </c>
      <c r="C82" s="10" t="s">
        <v>256</v>
      </c>
      <c r="D82" s="101">
        <f t="shared" si="3"/>
        <v>0</v>
      </c>
      <c r="E82" s="101"/>
      <c r="F82" s="101"/>
      <c r="G82" s="101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</row>
    <row r="83" spans="1:21" s="1" customFormat="1" x14ac:dyDescent="0.2">
      <c r="A83" s="25">
        <v>72</v>
      </c>
      <c r="B83" s="26" t="s">
        <v>139</v>
      </c>
      <c r="C83" s="10" t="s">
        <v>36</v>
      </c>
      <c r="D83" s="101">
        <f t="shared" si="3"/>
        <v>0</v>
      </c>
      <c r="E83" s="101"/>
      <c r="F83" s="101"/>
      <c r="G83" s="101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</row>
    <row r="84" spans="1:21" s="1" customFormat="1" x14ac:dyDescent="0.2">
      <c r="A84" s="25">
        <v>73</v>
      </c>
      <c r="B84" s="12" t="s">
        <v>140</v>
      </c>
      <c r="C84" s="10" t="s">
        <v>38</v>
      </c>
      <c r="D84" s="101">
        <f t="shared" si="3"/>
        <v>0</v>
      </c>
      <c r="E84" s="101"/>
      <c r="F84" s="101"/>
      <c r="G84" s="101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</row>
    <row r="85" spans="1:21" s="1" customFormat="1" ht="13.5" customHeight="1" x14ac:dyDescent="0.2">
      <c r="A85" s="25">
        <v>74</v>
      </c>
      <c r="B85" s="12" t="s">
        <v>141</v>
      </c>
      <c r="C85" s="10" t="s">
        <v>37</v>
      </c>
      <c r="D85" s="101">
        <f t="shared" si="3"/>
        <v>0</v>
      </c>
      <c r="E85" s="101"/>
      <c r="F85" s="101"/>
      <c r="G85" s="10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</row>
    <row r="86" spans="1:21" s="1" customFormat="1" ht="14.25" customHeight="1" x14ac:dyDescent="0.2">
      <c r="A86" s="25">
        <v>75</v>
      </c>
      <c r="B86" s="12" t="s">
        <v>142</v>
      </c>
      <c r="C86" s="10" t="s">
        <v>52</v>
      </c>
      <c r="D86" s="101">
        <f t="shared" si="3"/>
        <v>0</v>
      </c>
      <c r="E86" s="101"/>
      <c r="F86" s="101"/>
      <c r="G86" s="101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</row>
    <row r="87" spans="1:21" s="1" customFormat="1" x14ac:dyDescent="0.2">
      <c r="A87" s="25">
        <v>76</v>
      </c>
      <c r="B87" s="12" t="s">
        <v>143</v>
      </c>
      <c r="C87" s="10" t="s">
        <v>237</v>
      </c>
      <c r="D87" s="101">
        <f t="shared" si="3"/>
        <v>0</v>
      </c>
      <c r="E87" s="101"/>
      <c r="F87" s="101"/>
      <c r="G87" s="101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s="1" customFormat="1" x14ac:dyDescent="0.2">
      <c r="A88" s="25">
        <v>77</v>
      </c>
      <c r="B88" s="12" t="s">
        <v>144</v>
      </c>
      <c r="C88" s="10" t="s">
        <v>351</v>
      </c>
      <c r="D88" s="101">
        <f t="shared" si="3"/>
        <v>0</v>
      </c>
      <c r="E88" s="101"/>
      <c r="F88" s="101"/>
      <c r="G88" s="101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</row>
    <row r="89" spans="1:21" s="1" customFormat="1" x14ac:dyDescent="0.2">
      <c r="A89" s="25">
        <v>78</v>
      </c>
      <c r="B89" s="14" t="s">
        <v>145</v>
      </c>
      <c r="C89" s="10" t="s">
        <v>268</v>
      </c>
      <c r="D89" s="101">
        <f t="shared" si="3"/>
        <v>2009740355</v>
      </c>
      <c r="E89" s="101">
        <v>1841720613</v>
      </c>
      <c r="F89" s="101">
        <v>5631375</v>
      </c>
      <c r="G89" s="101">
        <v>162388367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s="1" customFormat="1" ht="24" x14ac:dyDescent="0.2">
      <c r="A90" s="285">
        <v>79</v>
      </c>
      <c r="B90" s="294" t="s">
        <v>146</v>
      </c>
      <c r="C90" s="17" t="s">
        <v>257</v>
      </c>
      <c r="D90" s="101">
        <f t="shared" si="3"/>
        <v>0</v>
      </c>
      <c r="E90" s="101"/>
      <c r="F90" s="101"/>
      <c r="G90" s="101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s="1" customFormat="1" ht="36" x14ac:dyDescent="0.2">
      <c r="A91" s="286"/>
      <c r="B91" s="289"/>
      <c r="C91" s="10" t="s">
        <v>349</v>
      </c>
      <c r="D91" s="101">
        <f t="shared" si="3"/>
        <v>0</v>
      </c>
      <c r="E91" s="101"/>
      <c r="F91" s="101"/>
      <c r="G91" s="101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s="1" customFormat="1" ht="24" x14ac:dyDescent="0.2">
      <c r="A92" s="286"/>
      <c r="B92" s="289"/>
      <c r="C92" s="10" t="s">
        <v>258</v>
      </c>
      <c r="D92" s="101">
        <f t="shared" si="3"/>
        <v>0</v>
      </c>
      <c r="E92" s="101"/>
      <c r="F92" s="101"/>
      <c r="G92" s="101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s="1" customFormat="1" ht="36" x14ac:dyDescent="0.2">
      <c r="A93" s="287"/>
      <c r="B93" s="290"/>
      <c r="C93" s="82" t="s">
        <v>350</v>
      </c>
      <c r="D93" s="101">
        <f t="shared" si="3"/>
        <v>0</v>
      </c>
      <c r="E93" s="101"/>
      <c r="F93" s="101"/>
      <c r="G93" s="101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s="1" customFormat="1" ht="24" x14ac:dyDescent="0.2">
      <c r="A94" s="25">
        <v>80</v>
      </c>
      <c r="B94" s="14" t="s">
        <v>147</v>
      </c>
      <c r="C94" s="10" t="s">
        <v>51</v>
      </c>
      <c r="D94" s="101">
        <f t="shared" si="3"/>
        <v>0</v>
      </c>
      <c r="E94" s="101"/>
      <c r="F94" s="101"/>
      <c r="G94" s="101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s="1" customFormat="1" x14ac:dyDescent="0.2">
      <c r="A95" s="25">
        <v>81</v>
      </c>
      <c r="B95" s="14" t="s">
        <v>148</v>
      </c>
      <c r="C95" s="10" t="s">
        <v>149</v>
      </c>
      <c r="D95" s="101">
        <f t="shared" si="3"/>
        <v>0</v>
      </c>
      <c r="E95" s="101"/>
      <c r="F95" s="101"/>
      <c r="G95" s="101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s="1" customFormat="1" x14ac:dyDescent="0.2">
      <c r="A96" s="25">
        <v>82</v>
      </c>
      <c r="B96" s="26" t="s">
        <v>150</v>
      </c>
      <c r="C96" s="10" t="s">
        <v>151</v>
      </c>
      <c r="D96" s="101">
        <f t="shared" si="3"/>
        <v>0</v>
      </c>
      <c r="E96" s="101"/>
      <c r="F96" s="101"/>
      <c r="G96" s="101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s="1" customFormat="1" x14ac:dyDescent="0.2">
      <c r="A97" s="25">
        <v>83</v>
      </c>
      <c r="B97" s="14" t="s">
        <v>152</v>
      </c>
      <c r="C97" s="10" t="s">
        <v>28</v>
      </c>
      <c r="D97" s="101">
        <f t="shared" si="3"/>
        <v>0</v>
      </c>
      <c r="E97" s="101"/>
      <c r="F97" s="101"/>
      <c r="G97" s="101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s="1" customFormat="1" x14ac:dyDescent="0.2">
      <c r="A98" s="25">
        <v>84</v>
      </c>
      <c r="B98" s="26" t="s">
        <v>153</v>
      </c>
      <c r="C98" s="10" t="s">
        <v>12</v>
      </c>
      <c r="D98" s="101">
        <f t="shared" si="3"/>
        <v>0</v>
      </c>
      <c r="E98" s="101"/>
      <c r="F98" s="101"/>
      <c r="G98" s="101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s="1" customFormat="1" x14ac:dyDescent="0.2">
      <c r="A99" s="25">
        <v>85</v>
      </c>
      <c r="B99" s="26" t="s">
        <v>154</v>
      </c>
      <c r="C99" s="10" t="s">
        <v>27</v>
      </c>
      <c r="D99" s="101">
        <f t="shared" si="3"/>
        <v>0</v>
      </c>
      <c r="E99" s="101"/>
      <c r="F99" s="101"/>
      <c r="G99" s="101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1" customFormat="1" x14ac:dyDescent="0.2">
      <c r="A100" s="25">
        <v>86</v>
      </c>
      <c r="B100" s="14" t="s">
        <v>155</v>
      </c>
      <c r="C100" s="10" t="s">
        <v>45</v>
      </c>
      <c r="D100" s="101">
        <f t="shared" si="3"/>
        <v>0</v>
      </c>
      <c r="E100" s="101"/>
      <c r="F100" s="101"/>
      <c r="G100" s="101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1" customFormat="1" x14ac:dyDescent="0.2">
      <c r="A101" s="25">
        <v>87</v>
      </c>
      <c r="B101" s="14" t="s">
        <v>156</v>
      </c>
      <c r="C101" s="10" t="s">
        <v>33</v>
      </c>
      <c r="D101" s="101">
        <f t="shared" si="3"/>
        <v>0</v>
      </c>
      <c r="E101" s="101"/>
      <c r="F101" s="101"/>
      <c r="G101" s="101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s="1" customFormat="1" x14ac:dyDescent="0.2">
      <c r="A102" s="25">
        <v>88</v>
      </c>
      <c r="B102" s="12" t="s">
        <v>157</v>
      </c>
      <c r="C102" s="10" t="s">
        <v>29</v>
      </c>
      <c r="D102" s="101">
        <f t="shared" si="3"/>
        <v>0</v>
      </c>
      <c r="E102" s="101"/>
      <c r="F102" s="101"/>
      <c r="G102" s="101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s="1" customFormat="1" x14ac:dyDescent="0.2">
      <c r="A103" s="25">
        <v>89</v>
      </c>
      <c r="B103" s="12" t="s">
        <v>158</v>
      </c>
      <c r="C103" s="10" t="s">
        <v>30</v>
      </c>
      <c r="D103" s="101">
        <f t="shared" si="3"/>
        <v>0</v>
      </c>
      <c r="E103" s="101"/>
      <c r="F103" s="101"/>
      <c r="G103" s="101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s="1" customFormat="1" x14ac:dyDescent="0.2">
      <c r="A104" s="25">
        <v>90</v>
      </c>
      <c r="B104" s="26" t="s">
        <v>159</v>
      </c>
      <c r="C104" s="10" t="s">
        <v>14</v>
      </c>
      <c r="D104" s="101">
        <f t="shared" si="3"/>
        <v>0</v>
      </c>
      <c r="E104" s="101"/>
      <c r="F104" s="101"/>
      <c r="G104" s="101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s="1" customFormat="1" x14ac:dyDescent="0.2">
      <c r="A105" s="25">
        <v>91</v>
      </c>
      <c r="B105" s="12" t="s">
        <v>160</v>
      </c>
      <c r="C105" s="10" t="s">
        <v>31</v>
      </c>
      <c r="D105" s="101">
        <f t="shared" si="3"/>
        <v>0</v>
      </c>
      <c r="E105" s="101"/>
      <c r="F105" s="101"/>
      <c r="G105" s="10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s="1" customFormat="1" ht="12" customHeight="1" x14ac:dyDescent="0.2">
      <c r="A106" s="25">
        <v>92</v>
      </c>
      <c r="B106" s="12" t="s">
        <v>161</v>
      </c>
      <c r="C106" s="10" t="s">
        <v>15</v>
      </c>
      <c r="D106" s="101">
        <f t="shared" si="3"/>
        <v>0</v>
      </c>
      <c r="E106" s="101"/>
      <c r="F106" s="101"/>
      <c r="G106" s="101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s="22" customFormat="1" x14ac:dyDescent="0.2">
      <c r="A107" s="25">
        <v>93</v>
      </c>
      <c r="B107" s="24" t="s">
        <v>162</v>
      </c>
      <c r="C107" s="21" t="s">
        <v>13</v>
      </c>
      <c r="D107" s="101">
        <f t="shared" si="3"/>
        <v>113940469</v>
      </c>
      <c r="E107" s="102">
        <v>112676512</v>
      </c>
      <c r="F107" s="102">
        <v>1263957</v>
      </c>
      <c r="G107" s="102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21" s="1" customFormat="1" x14ac:dyDescent="0.2">
      <c r="A108" s="25">
        <v>94</v>
      </c>
      <c r="B108" s="26" t="s">
        <v>163</v>
      </c>
      <c r="C108" s="10" t="s">
        <v>32</v>
      </c>
      <c r="D108" s="101">
        <f t="shared" si="3"/>
        <v>0</v>
      </c>
      <c r="E108" s="101"/>
      <c r="F108" s="101"/>
      <c r="G108" s="101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s="1" customFormat="1" x14ac:dyDescent="0.2">
      <c r="A109" s="25">
        <v>95</v>
      </c>
      <c r="B109" s="26" t="s">
        <v>164</v>
      </c>
      <c r="C109" s="10" t="s">
        <v>55</v>
      </c>
      <c r="D109" s="101">
        <f t="shared" si="3"/>
        <v>0</v>
      </c>
      <c r="E109" s="101"/>
      <c r="F109" s="101"/>
      <c r="G109" s="101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s="1" customFormat="1" x14ac:dyDescent="0.2">
      <c r="A110" s="25">
        <v>96</v>
      </c>
      <c r="B110" s="12" t="s">
        <v>165</v>
      </c>
      <c r="C110" s="10" t="s">
        <v>34</v>
      </c>
      <c r="D110" s="101">
        <f t="shared" si="3"/>
        <v>0</v>
      </c>
      <c r="E110" s="101"/>
      <c r="F110" s="101"/>
      <c r="G110" s="101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s="1" customFormat="1" x14ac:dyDescent="0.2">
      <c r="A111" s="25">
        <v>97</v>
      </c>
      <c r="B111" s="14" t="s">
        <v>166</v>
      </c>
      <c r="C111" s="10" t="s">
        <v>228</v>
      </c>
      <c r="D111" s="101">
        <f t="shared" si="3"/>
        <v>0</v>
      </c>
      <c r="E111" s="101"/>
      <c r="F111" s="101"/>
      <c r="G111" s="101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s="1" customFormat="1" ht="13.5" customHeight="1" x14ac:dyDescent="0.2">
      <c r="A112" s="25">
        <v>98</v>
      </c>
      <c r="B112" s="12" t="s">
        <v>167</v>
      </c>
      <c r="C112" s="10" t="s">
        <v>168</v>
      </c>
      <c r="D112" s="101">
        <f t="shared" si="3"/>
        <v>0</v>
      </c>
      <c r="E112" s="101"/>
      <c r="F112" s="101"/>
      <c r="G112" s="101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s="1" customFormat="1" x14ac:dyDescent="0.2">
      <c r="A113" s="25">
        <v>99</v>
      </c>
      <c r="B113" s="12" t="s">
        <v>169</v>
      </c>
      <c r="C113" s="10" t="s">
        <v>170</v>
      </c>
      <c r="D113" s="101">
        <f t="shared" si="3"/>
        <v>0</v>
      </c>
      <c r="E113" s="101"/>
      <c r="F113" s="101"/>
      <c r="G113" s="101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s="1" customFormat="1" x14ac:dyDescent="0.2">
      <c r="A114" s="25">
        <v>100</v>
      </c>
      <c r="B114" s="26" t="s">
        <v>171</v>
      </c>
      <c r="C114" s="10" t="s">
        <v>172</v>
      </c>
      <c r="D114" s="101">
        <f t="shared" si="3"/>
        <v>0</v>
      </c>
      <c r="E114" s="101"/>
      <c r="F114" s="101"/>
      <c r="G114" s="101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s="1" customFormat="1" ht="12.75" customHeight="1" x14ac:dyDescent="0.2">
      <c r="A115" s="25">
        <v>101</v>
      </c>
      <c r="B115" s="26" t="s">
        <v>173</v>
      </c>
      <c r="C115" s="10" t="s">
        <v>174</v>
      </c>
      <c r="D115" s="101">
        <f t="shared" si="3"/>
        <v>0</v>
      </c>
      <c r="E115" s="101"/>
      <c r="F115" s="101"/>
      <c r="G115" s="101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s="1" customFormat="1" ht="24" x14ac:dyDescent="0.2">
      <c r="A116" s="25">
        <v>102</v>
      </c>
      <c r="B116" s="26" t="s">
        <v>175</v>
      </c>
      <c r="C116" s="10" t="s">
        <v>176</v>
      </c>
      <c r="D116" s="101">
        <f t="shared" si="3"/>
        <v>0</v>
      </c>
      <c r="E116" s="101"/>
      <c r="F116" s="101"/>
      <c r="G116" s="101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s="1" customFormat="1" x14ac:dyDescent="0.2">
      <c r="A117" s="25">
        <v>103</v>
      </c>
      <c r="B117" s="26" t="s">
        <v>177</v>
      </c>
      <c r="C117" s="10" t="s">
        <v>178</v>
      </c>
      <c r="D117" s="101">
        <f t="shared" si="3"/>
        <v>0</v>
      </c>
      <c r="E117" s="101"/>
      <c r="F117" s="101"/>
      <c r="G117" s="101"/>
    </row>
    <row r="118" spans="1:21" s="1" customFormat="1" x14ac:dyDescent="0.2">
      <c r="A118" s="25">
        <v>104</v>
      </c>
      <c r="B118" s="26" t="s">
        <v>179</v>
      </c>
      <c r="C118" s="10" t="s">
        <v>180</v>
      </c>
      <c r="D118" s="101">
        <f t="shared" si="3"/>
        <v>0</v>
      </c>
      <c r="E118" s="101"/>
      <c r="F118" s="101"/>
      <c r="G118" s="101"/>
    </row>
    <row r="119" spans="1:21" s="1" customFormat="1" x14ac:dyDescent="0.2">
      <c r="A119" s="25">
        <v>105</v>
      </c>
      <c r="B119" s="106" t="s">
        <v>181</v>
      </c>
      <c r="C119" s="105" t="s">
        <v>182</v>
      </c>
      <c r="D119" s="101">
        <f t="shared" si="3"/>
        <v>0</v>
      </c>
      <c r="E119" s="101"/>
      <c r="F119" s="101"/>
      <c r="G119" s="101"/>
    </row>
    <row r="120" spans="1:21" s="1" customFormat="1" x14ac:dyDescent="0.2">
      <c r="A120" s="25">
        <v>106</v>
      </c>
      <c r="B120" s="14" t="s">
        <v>183</v>
      </c>
      <c r="C120" s="10" t="s">
        <v>184</v>
      </c>
      <c r="D120" s="101">
        <f t="shared" si="3"/>
        <v>0</v>
      </c>
      <c r="E120" s="101"/>
      <c r="F120" s="101"/>
      <c r="G120" s="101"/>
    </row>
    <row r="121" spans="1:21" s="1" customFormat="1" ht="11.25" customHeight="1" x14ac:dyDescent="0.2">
      <c r="A121" s="25">
        <v>107</v>
      </c>
      <c r="B121" s="26" t="s">
        <v>185</v>
      </c>
      <c r="C121" s="10" t="s">
        <v>186</v>
      </c>
      <c r="D121" s="101">
        <f t="shared" si="3"/>
        <v>0</v>
      </c>
      <c r="E121" s="101"/>
      <c r="F121" s="101"/>
      <c r="G121" s="101"/>
    </row>
    <row r="122" spans="1:21" s="1" customFormat="1" x14ac:dyDescent="0.2">
      <c r="A122" s="25">
        <v>108</v>
      </c>
      <c r="B122" s="12" t="s">
        <v>187</v>
      </c>
      <c r="C122" s="19" t="s">
        <v>188</v>
      </c>
      <c r="D122" s="101">
        <f t="shared" si="3"/>
        <v>0</v>
      </c>
      <c r="E122" s="101"/>
      <c r="F122" s="101"/>
      <c r="G122" s="101"/>
    </row>
    <row r="123" spans="1:21" s="1" customFormat="1" x14ac:dyDescent="0.2">
      <c r="A123" s="25">
        <v>109</v>
      </c>
      <c r="B123" s="26" t="s">
        <v>189</v>
      </c>
      <c r="C123" s="10" t="s">
        <v>271</v>
      </c>
      <c r="D123" s="101">
        <f t="shared" si="3"/>
        <v>0</v>
      </c>
      <c r="E123" s="101"/>
      <c r="F123" s="101"/>
      <c r="G123" s="101"/>
    </row>
    <row r="124" spans="1:21" s="1" customFormat="1" ht="14.25" customHeight="1" x14ac:dyDescent="0.2">
      <c r="A124" s="25">
        <v>110</v>
      </c>
      <c r="B124" s="14" t="s">
        <v>190</v>
      </c>
      <c r="C124" s="10" t="s">
        <v>259</v>
      </c>
      <c r="D124" s="101">
        <f t="shared" si="3"/>
        <v>0</v>
      </c>
      <c r="E124" s="101"/>
      <c r="F124" s="101"/>
      <c r="G124" s="101"/>
    </row>
    <row r="125" spans="1:21" s="1" customFormat="1" x14ac:dyDescent="0.2">
      <c r="A125" s="25">
        <v>111</v>
      </c>
      <c r="B125" s="12" t="s">
        <v>405</v>
      </c>
      <c r="C125" s="10" t="s">
        <v>381</v>
      </c>
      <c r="D125" s="101">
        <f t="shared" si="3"/>
        <v>0</v>
      </c>
      <c r="E125" s="101"/>
      <c r="F125" s="101"/>
      <c r="G125" s="101"/>
    </row>
    <row r="126" spans="1:21" s="1" customFormat="1" x14ac:dyDescent="0.2">
      <c r="A126" s="25">
        <v>112</v>
      </c>
      <c r="B126" s="14" t="s">
        <v>191</v>
      </c>
      <c r="C126" s="10" t="s">
        <v>192</v>
      </c>
      <c r="D126" s="101">
        <f t="shared" si="3"/>
        <v>0</v>
      </c>
      <c r="E126" s="101"/>
      <c r="F126" s="101"/>
      <c r="G126" s="101"/>
    </row>
    <row r="127" spans="1:21" s="1" customFormat="1" ht="13.5" customHeight="1" x14ac:dyDescent="0.2">
      <c r="A127" s="25">
        <v>113</v>
      </c>
      <c r="B127" s="14" t="s">
        <v>193</v>
      </c>
      <c r="C127" s="10" t="s">
        <v>390</v>
      </c>
      <c r="D127" s="101">
        <f t="shared" si="3"/>
        <v>0</v>
      </c>
      <c r="E127" s="101"/>
      <c r="F127" s="101"/>
      <c r="G127" s="101"/>
    </row>
    <row r="128" spans="1:21" s="1" customFormat="1" x14ac:dyDescent="0.2">
      <c r="A128" s="25">
        <v>114</v>
      </c>
      <c r="B128" s="26" t="s">
        <v>194</v>
      </c>
      <c r="C128" s="10" t="s">
        <v>195</v>
      </c>
      <c r="D128" s="101">
        <f t="shared" si="3"/>
        <v>0</v>
      </c>
      <c r="E128" s="101"/>
      <c r="F128" s="101"/>
      <c r="G128" s="101"/>
    </row>
    <row r="129" spans="1:7" s="1" customFormat="1" ht="24" x14ac:dyDescent="0.2">
      <c r="A129" s="25">
        <v>115</v>
      </c>
      <c r="B129" s="26" t="s">
        <v>196</v>
      </c>
      <c r="C129" s="52" t="s">
        <v>348</v>
      </c>
      <c r="D129" s="101">
        <f t="shared" si="3"/>
        <v>0</v>
      </c>
      <c r="E129" s="101"/>
      <c r="F129" s="101"/>
      <c r="G129" s="101"/>
    </row>
    <row r="130" spans="1:7" s="1" customFormat="1" x14ac:dyDescent="0.2">
      <c r="A130" s="25">
        <v>116</v>
      </c>
      <c r="B130" s="26" t="s">
        <v>197</v>
      </c>
      <c r="C130" s="10" t="s">
        <v>234</v>
      </c>
      <c r="D130" s="101">
        <f t="shared" si="3"/>
        <v>0</v>
      </c>
      <c r="E130" s="101"/>
      <c r="F130" s="101"/>
      <c r="G130" s="101"/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101">
        <f t="shared" si="3"/>
        <v>0</v>
      </c>
      <c r="E131" s="103"/>
      <c r="F131" s="103"/>
      <c r="G131" s="103"/>
    </row>
    <row r="132" spans="1:7" s="1" customFormat="1" x14ac:dyDescent="0.2">
      <c r="A132" s="25">
        <v>118</v>
      </c>
      <c r="B132" s="26" t="s">
        <v>200</v>
      </c>
      <c r="C132" s="10" t="s">
        <v>42</v>
      </c>
      <c r="D132" s="101">
        <f t="shared" si="3"/>
        <v>0</v>
      </c>
      <c r="E132" s="101"/>
      <c r="F132" s="101"/>
      <c r="G132" s="101"/>
    </row>
    <row r="133" spans="1:7" s="1" customFormat="1" x14ac:dyDescent="0.2">
      <c r="A133" s="25">
        <v>119</v>
      </c>
      <c r="B133" s="12" t="s">
        <v>201</v>
      </c>
      <c r="C133" s="10" t="s">
        <v>48</v>
      </c>
      <c r="D133" s="101">
        <f t="shared" si="3"/>
        <v>0</v>
      </c>
      <c r="E133" s="101"/>
      <c r="F133" s="101"/>
      <c r="G133" s="101"/>
    </row>
    <row r="134" spans="1:7" s="1" customFormat="1" x14ac:dyDescent="0.2">
      <c r="A134" s="25">
        <v>120</v>
      </c>
      <c r="B134" s="12" t="s">
        <v>202</v>
      </c>
      <c r="C134" s="10" t="s">
        <v>236</v>
      </c>
      <c r="D134" s="101">
        <f t="shared" ref="D134:D147" si="4">SUM(E134:G134)</f>
        <v>0</v>
      </c>
      <c r="E134" s="101"/>
      <c r="F134" s="101"/>
      <c r="G134" s="101"/>
    </row>
    <row r="135" spans="1:7" s="1" customFormat="1" x14ac:dyDescent="0.2">
      <c r="A135" s="25">
        <v>121</v>
      </c>
      <c r="B135" s="12" t="s">
        <v>203</v>
      </c>
      <c r="C135" s="10" t="s">
        <v>50</v>
      </c>
      <c r="D135" s="101">
        <f t="shared" si="4"/>
        <v>0</v>
      </c>
      <c r="E135" s="101"/>
      <c r="F135" s="101"/>
      <c r="G135" s="101"/>
    </row>
    <row r="136" spans="1:7" s="1" customFormat="1" x14ac:dyDescent="0.2">
      <c r="A136" s="25">
        <v>122</v>
      </c>
      <c r="B136" s="26" t="s">
        <v>204</v>
      </c>
      <c r="C136" s="10" t="s">
        <v>49</v>
      </c>
      <c r="D136" s="101">
        <f t="shared" si="4"/>
        <v>0</v>
      </c>
      <c r="E136" s="101"/>
      <c r="F136" s="101"/>
      <c r="G136" s="101"/>
    </row>
    <row r="137" spans="1:7" s="1" customFormat="1" x14ac:dyDescent="0.2">
      <c r="A137" s="25">
        <v>123</v>
      </c>
      <c r="B137" s="26" t="s">
        <v>205</v>
      </c>
      <c r="C137" s="10" t="s">
        <v>206</v>
      </c>
      <c r="D137" s="101">
        <f t="shared" si="4"/>
        <v>0</v>
      </c>
      <c r="E137" s="101"/>
      <c r="F137" s="101"/>
      <c r="G137" s="101"/>
    </row>
    <row r="138" spans="1:7" s="1" customFormat="1" x14ac:dyDescent="0.2">
      <c r="A138" s="25">
        <v>124</v>
      </c>
      <c r="B138" s="26" t="s">
        <v>207</v>
      </c>
      <c r="C138" s="10" t="s">
        <v>43</v>
      </c>
      <c r="D138" s="101">
        <f t="shared" si="4"/>
        <v>0</v>
      </c>
      <c r="E138" s="101"/>
      <c r="F138" s="101"/>
      <c r="G138" s="101"/>
    </row>
    <row r="139" spans="1:7" s="1" customFormat="1" x14ac:dyDescent="0.2">
      <c r="A139" s="25">
        <v>125</v>
      </c>
      <c r="B139" s="12" t="s">
        <v>208</v>
      </c>
      <c r="C139" s="10" t="s">
        <v>235</v>
      </c>
      <c r="D139" s="101">
        <f t="shared" si="4"/>
        <v>0</v>
      </c>
      <c r="E139" s="101"/>
      <c r="F139" s="101"/>
      <c r="G139" s="101"/>
    </row>
    <row r="140" spans="1:7" s="1" customFormat="1" x14ac:dyDescent="0.2">
      <c r="A140" s="25">
        <v>126</v>
      </c>
      <c r="B140" s="14" t="s">
        <v>209</v>
      </c>
      <c r="C140" s="10" t="s">
        <v>210</v>
      </c>
      <c r="D140" s="101">
        <f t="shared" si="4"/>
        <v>0</v>
      </c>
      <c r="E140" s="101"/>
      <c r="F140" s="101"/>
      <c r="G140" s="101"/>
    </row>
    <row r="141" spans="1:7" x14ac:dyDescent="0.2">
      <c r="A141" s="25">
        <v>127</v>
      </c>
      <c r="B141" s="26" t="s">
        <v>211</v>
      </c>
      <c r="C141" s="10" t="s">
        <v>212</v>
      </c>
      <c r="D141" s="101">
        <f t="shared" si="4"/>
        <v>0</v>
      </c>
      <c r="E141" s="103"/>
      <c r="F141" s="103"/>
      <c r="G141" s="103"/>
    </row>
    <row r="142" spans="1:7" x14ac:dyDescent="0.2">
      <c r="A142" s="25">
        <v>128</v>
      </c>
      <c r="B142" s="12" t="s">
        <v>213</v>
      </c>
      <c r="C142" s="10" t="s">
        <v>214</v>
      </c>
      <c r="D142" s="101">
        <f t="shared" si="4"/>
        <v>0</v>
      </c>
      <c r="E142" s="103"/>
      <c r="F142" s="103"/>
      <c r="G142" s="103"/>
    </row>
    <row r="143" spans="1:7" ht="12.75" x14ac:dyDescent="0.2">
      <c r="A143" s="25">
        <v>129</v>
      </c>
      <c r="B143" s="20" t="s">
        <v>215</v>
      </c>
      <c r="C143" s="13" t="s">
        <v>216</v>
      </c>
      <c r="D143" s="101">
        <f t="shared" si="4"/>
        <v>0</v>
      </c>
      <c r="E143" s="103"/>
      <c r="F143" s="103"/>
      <c r="G143" s="103"/>
    </row>
    <row r="144" spans="1:7" ht="12.75" x14ac:dyDescent="0.2">
      <c r="A144" s="25">
        <v>130</v>
      </c>
      <c r="B144" s="36" t="s">
        <v>260</v>
      </c>
      <c r="C144" s="107" t="s">
        <v>261</v>
      </c>
      <c r="D144" s="101">
        <f t="shared" si="4"/>
        <v>0</v>
      </c>
      <c r="E144" s="103"/>
      <c r="F144" s="103"/>
      <c r="G144" s="103"/>
    </row>
    <row r="145" spans="1:74" ht="12.75" x14ac:dyDescent="0.2">
      <c r="A145" s="25">
        <v>131</v>
      </c>
      <c r="B145" s="38" t="s">
        <v>262</v>
      </c>
      <c r="C145" s="108" t="s">
        <v>263</v>
      </c>
      <c r="D145" s="101">
        <f t="shared" si="4"/>
        <v>0</v>
      </c>
      <c r="E145" s="103"/>
      <c r="F145" s="103"/>
      <c r="G145" s="103"/>
    </row>
    <row r="146" spans="1:74" ht="12.75" x14ac:dyDescent="0.2">
      <c r="A146" s="25">
        <v>132</v>
      </c>
      <c r="B146" s="95" t="s">
        <v>264</v>
      </c>
      <c r="C146" s="109" t="s">
        <v>265</v>
      </c>
      <c r="D146" s="101">
        <f t="shared" si="4"/>
        <v>0</v>
      </c>
      <c r="E146" s="103"/>
      <c r="F146" s="103"/>
      <c r="G146" s="103"/>
    </row>
    <row r="147" spans="1:74" x14ac:dyDescent="0.2">
      <c r="A147" s="25">
        <v>133</v>
      </c>
      <c r="B147" s="100" t="s">
        <v>269</v>
      </c>
      <c r="C147" s="110" t="s">
        <v>270</v>
      </c>
      <c r="D147" s="101">
        <f t="shared" si="4"/>
        <v>0</v>
      </c>
      <c r="E147" s="103"/>
      <c r="F147" s="103"/>
      <c r="G147" s="103"/>
    </row>
    <row r="148" spans="1:74" x14ac:dyDescent="0.2">
      <c r="A148" s="25">
        <v>134</v>
      </c>
      <c r="B148" s="91" t="s">
        <v>358</v>
      </c>
      <c r="C148" s="42" t="s">
        <v>357</v>
      </c>
      <c r="D148" s="44">
        <f t="shared" ref="D148" si="5">SUM(E148:G148)</f>
        <v>0</v>
      </c>
      <c r="E148" s="84"/>
      <c r="F148" s="84"/>
      <c r="G148" s="84"/>
    </row>
    <row r="149" spans="1:74" s="4" customFormat="1" x14ac:dyDescent="0.2">
      <c r="A149" s="25">
        <v>135</v>
      </c>
      <c r="B149" s="88" t="s">
        <v>385</v>
      </c>
      <c r="C149" s="42" t="s">
        <v>379</v>
      </c>
      <c r="D149" s="84">
        <v>0</v>
      </c>
      <c r="E149" s="84"/>
      <c r="F149" s="84"/>
      <c r="G149" s="8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s="4" customFormat="1" x14ac:dyDescent="0.2">
      <c r="A150" s="169">
        <v>136</v>
      </c>
      <c r="B150" s="88" t="s">
        <v>400</v>
      </c>
      <c r="C150" s="42" t="s">
        <v>399</v>
      </c>
      <c r="D150" s="84">
        <v>0</v>
      </c>
      <c r="E150" s="84"/>
      <c r="F150" s="84"/>
      <c r="G150" s="8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3" spans="1:7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52"/>
  <sheetViews>
    <sheetView zoomScale="98" zoomScaleNormal="98" workbookViewId="0">
      <pane ySplit="11" topLeftCell="A12" activePane="bottomLeft" state="frozen"/>
      <selection pane="bottomLeft" activeCell="D10" sqref="D10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49" customWidth="1"/>
    <col min="8" max="8" width="13.7109375" style="157" customWidth="1"/>
    <col min="9" max="10" width="13.7109375" style="149" customWidth="1"/>
    <col min="11" max="11" width="10.28515625" style="8" customWidth="1"/>
    <col min="12" max="12" width="9.7109375" style="8" bestFit="1" customWidth="1"/>
    <col min="13" max="16384" width="9.140625" style="8"/>
  </cols>
  <sheetData>
    <row r="1" spans="1:12" ht="8.25" customHeight="1" x14ac:dyDescent="0.2"/>
    <row r="3" spans="1:12" ht="20.25" customHeight="1" x14ac:dyDescent="0.2">
      <c r="A3" s="300" t="s">
        <v>363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9.75" customHeight="1" x14ac:dyDescent="0.2">
      <c r="A4" s="81"/>
      <c r="B4" s="81"/>
      <c r="C4" s="81"/>
      <c r="K4" s="8" t="s">
        <v>289</v>
      </c>
    </row>
    <row r="5" spans="1:12" ht="3.75" customHeight="1" x14ac:dyDescent="0.2">
      <c r="C5" s="9"/>
    </row>
    <row r="6" spans="1:12" s="2" customFormat="1" ht="15.75" customHeight="1" x14ac:dyDescent="0.2">
      <c r="A6" s="301" t="s">
        <v>46</v>
      </c>
      <c r="B6" s="301" t="s">
        <v>58</v>
      </c>
      <c r="C6" s="301" t="s">
        <v>47</v>
      </c>
      <c r="D6" s="302" t="s">
        <v>389</v>
      </c>
      <c r="E6" s="301" t="s">
        <v>388</v>
      </c>
      <c r="F6" s="304" t="s">
        <v>346</v>
      </c>
      <c r="G6" s="304"/>
      <c r="H6" s="304"/>
      <c r="I6" s="304"/>
      <c r="J6" s="304"/>
      <c r="K6" s="305" t="s">
        <v>344</v>
      </c>
    </row>
    <row r="7" spans="1:12" ht="47.25" customHeight="1" x14ac:dyDescent="0.2">
      <c r="A7" s="301"/>
      <c r="B7" s="301"/>
      <c r="C7" s="301"/>
      <c r="D7" s="303"/>
      <c r="E7" s="301"/>
      <c r="F7" s="72" t="s">
        <v>347</v>
      </c>
      <c r="G7" s="51" t="s">
        <v>318</v>
      </c>
      <c r="H7" s="51" t="s">
        <v>383</v>
      </c>
      <c r="I7" s="51" t="s">
        <v>384</v>
      </c>
      <c r="J7" s="51" t="s">
        <v>343</v>
      </c>
      <c r="K7" s="305"/>
    </row>
    <row r="8" spans="1:12" s="2" customFormat="1" x14ac:dyDescent="0.2">
      <c r="A8" s="298" t="s">
        <v>233</v>
      </c>
      <c r="B8" s="298"/>
      <c r="C8" s="298"/>
      <c r="D8" s="83">
        <f>D9+D11</f>
        <v>8125312031</v>
      </c>
      <c r="E8" s="83">
        <f t="shared" ref="E8:K8" si="0">E9+E11</f>
        <v>8081602459</v>
      </c>
      <c r="F8" s="83">
        <f t="shared" si="0"/>
        <v>3611124670</v>
      </c>
      <c r="G8" s="83">
        <f t="shared" si="0"/>
        <v>261883060</v>
      </c>
      <c r="H8" s="83">
        <f t="shared" si="0"/>
        <v>170499011</v>
      </c>
      <c r="I8" s="83">
        <f t="shared" si="0"/>
        <v>18615452</v>
      </c>
      <c r="J8" s="83">
        <f t="shared" si="0"/>
        <v>40593449</v>
      </c>
      <c r="K8" s="83">
        <f t="shared" si="0"/>
        <v>43709572</v>
      </c>
    </row>
    <row r="9" spans="1:12" s="3" customFormat="1" ht="11.25" customHeight="1" x14ac:dyDescent="0.2">
      <c r="A9" s="53"/>
      <c r="B9" s="53"/>
      <c r="C9" s="54" t="s">
        <v>56</v>
      </c>
      <c r="D9" s="57">
        <f>E9</f>
        <v>1043181638</v>
      </c>
      <c r="E9" s="55">
        <v>1043181638</v>
      </c>
      <c r="F9" s="150">
        <v>30312144</v>
      </c>
      <c r="G9" s="150">
        <v>590936</v>
      </c>
      <c r="H9" s="150"/>
      <c r="I9" s="150"/>
      <c r="J9" s="150"/>
      <c r="K9" s="55"/>
      <c r="L9" s="49"/>
    </row>
    <row r="10" spans="1:12" s="3" customFormat="1" ht="11.25" customHeight="1" x14ac:dyDescent="0.2">
      <c r="A10" s="53"/>
      <c r="B10" s="53"/>
      <c r="C10" s="11" t="s">
        <v>297</v>
      </c>
      <c r="D10" s="57">
        <f>E10+K10</f>
        <v>0</v>
      </c>
      <c r="E10" s="55"/>
      <c r="F10" s="150"/>
      <c r="G10" s="150"/>
      <c r="H10" s="150"/>
      <c r="I10" s="150"/>
      <c r="J10" s="150"/>
      <c r="K10" s="55"/>
    </row>
    <row r="11" spans="1:12" s="2" customFormat="1" x14ac:dyDescent="0.2">
      <c r="A11" s="298" t="s">
        <v>232</v>
      </c>
      <c r="B11" s="298"/>
      <c r="C11" s="298"/>
      <c r="D11" s="83">
        <f>SUM(D12:D150)-D90</f>
        <v>7082130393</v>
      </c>
      <c r="E11" s="83">
        <f t="shared" ref="E11:K11" si="1">SUM(E12:E150)-E90</f>
        <v>7038420821</v>
      </c>
      <c r="F11" s="83">
        <f t="shared" si="1"/>
        <v>3580812526</v>
      </c>
      <c r="G11" s="83">
        <f t="shared" si="1"/>
        <v>261292124</v>
      </c>
      <c r="H11" s="83">
        <f t="shared" si="1"/>
        <v>170499011</v>
      </c>
      <c r="I11" s="83">
        <f t="shared" si="1"/>
        <v>18615452</v>
      </c>
      <c r="J11" s="83">
        <f t="shared" si="1"/>
        <v>40593449</v>
      </c>
      <c r="K11" s="83">
        <f t="shared" si="1"/>
        <v>43709572</v>
      </c>
    </row>
    <row r="12" spans="1:12" s="1" customFormat="1" ht="12" customHeight="1" x14ac:dyDescent="0.2">
      <c r="A12" s="25">
        <v>1</v>
      </c>
      <c r="B12" s="56" t="s">
        <v>59</v>
      </c>
      <c r="C12" s="52" t="s">
        <v>44</v>
      </c>
      <c r="D12" s="57">
        <f t="shared" ref="D12:D42" si="2">E12+K12</f>
        <v>11757965</v>
      </c>
      <c r="E12" s="57">
        <v>11757965</v>
      </c>
      <c r="F12" s="151"/>
      <c r="G12" s="151"/>
      <c r="H12" s="151"/>
      <c r="I12" s="151"/>
      <c r="J12" s="151"/>
      <c r="K12" s="57"/>
    </row>
    <row r="13" spans="1:12" s="1" customFormat="1" x14ac:dyDescent="0.2">
      <c r="A13" s="25">
        <v>2</v>
      </c>
      <c r="B13" s="56" t="s">
        <v>60</v>
      </c>
      <c r="C13" s="52" t="s">
        <v>217</v>
      </c>
      <c r="D13" s="57">
        <f t="shared" si="2"/>
        <v>12821316</v>
      </c>
      <c r="E13" s="57">
        <v>12821316</v>
      </c>
      <c r="F13" s="151"/>
      <c r="G13" s="151"/>
      <c r="H13" s="151"/>
      <c r="I13" s="151"/>
      <c r="J13" s="151"/>
      <c r="K13" s="57"/>
    </row>
    <row r="14" spans="1:12" s="22" customFormat="1" x14ac:dyDescent="0.2">
      <c r="A14" s="25">
        <v>3</v>
      </c>
      <c r="B14" s="58" t="s">
        <v>61</v>
      </c>
      <c r="C14" s="59" t="s">
        <v>5</v>
      </c>
      <c r="D14" s="57">
        <f t="shared" si="2"/>
        <v>38729415</v>
      </c>
      <c r="E14" s="60">
        <v>38729415</v>
      </c>
      <c r="F14" s="152"/>
      <c r="G14" s="152"/>
      <c r="H14" s="152"/>
      <c r="I14" s="152">
        <v>968798</v>
      </c>
      <c r="J14" s="152"/>
      <c r="K14" s="60"/>
    </row>
    <row r="15" spans="1:12" s="1" customFormat="1" ht="14.25" customHeight="1" x14ac:dyDescent="0.2">
      <c r="A15" s="25">
        <v>4</v>
      </c>
      <c r="B15" s="56" t="s">
        <v>62</v>
      </c>
      <c r="C15" s="52" t="s">
        <v>218</v>
      </c>
      <c r="D15" s="57">
        <f t="shared" si="2"/>
        <v>13020050</v>
      </c>
      <c r="E15" s="57">
        <v>13020050</v>
      </c>
      <c r="F15" s="151"/>
      <c r="G15" s="151"/>
      <c r="H15" s="151"/>
      <c r="I15" s="151"/>
      <c r="J15" s="151"/>
      <c r="K15" s="57"/>
    </row>
    <row r="16" spans="1:12" s="1" customFormat="1" x14ac:dyDescent="0.2">
      <c r="A16" s="25">
        <v>5</v>
      </c>
      <c r="B16" s="56" t="s">
        <v>63</v>
      </c>
      <c r="C16" s="52" t="s">
        <v>8</v>
      </c>
      <c r="D16" s="57">
        <f t="shared" si="2"/>
        <v>14762470</v>
      </c>
      <c r="E16" s="57">
        <v>14762470</v>
      </c>
      <c r="F16" s="151"/>
      <c r="G16" s="151"/>
      <c r="H16" s="151"/>
      <c r="I16" s="151"/>
      <c r="J16" s="151"/>
      <c r="K16" s="57"/>
    </row>
    <row r="17" spans="1:11" s="22" customFormat="1" x14ac:dyDescent="0.2">
      <c r="A17" s="25">
        <v>6</v>
      </c>
      <c r="B17" s="58" t="s">
        <v>64</v>
      </c>
      <c r="C17" s="59" t="s">
        <v>65</v>
      </c>
      <c r="D17" s="57">
        <f t="shared" si="2"/>
        <v>92028316</v>
      </c>
      <c r="E17" s="60">
        <v>92028316</v>
      </c>
      <c r="F17" s="152"/>
      <c r="G17" s="152"/>
      <c r="H17" s="152"/>
      <c r="I17" s="152">
        <v>600919</v>
      </c>
      <c r="J17" s="152"/>
      <c r="K17" s="60"/>
    </row>
    <row r="18" spans="1:11" s="1" customFormat="1" x14ac:dyDescent="0.2">
      <c r="A18" s="25">
        <v>7</v>
      </c>
      <c r="B18" s="56" t="s">
        <v>66</v>
      </c>
      <c r="C18" s="52" t="s">
        <v>219</v>
      </c>
      <c r="D18" s="57">
        <f t="shared" si="2"/>
        <v>34871108</v>
      </c>
      <c r="E18" s="57">
        <v>34871108</v>
      </c>
      <c r="F18" s="151"/>
      <c r="G18" s="151"/>
      <c r="H18" s="151"/>
      <c r="I18" s="151"/>
      <c r="J18" s="151"/>
      <c r="K18" s="57"/>
    </row>
    <row r="19" spans="1:11" s="1" customFormat="1" x14ac:dyDescent="0.2">
      <c r="A19" s="25">
        <v>8</v>
      </c>
      <c r="B19" s="80" t="s">
        <v>67</v>
      </c>
      <c r="C19" s="52" t="s">
        <v>17</v>
      </c>
      <c r="D19" s="57">
        <f t="shared" si="2"/>
        <v>15435614</v>
      </c>
      <c r="E19" s="57">
        <v>15435614</v>
      </c>
      <c r="F19" s="151"/>
      <c r="G19" s="151"/>
      <c r="H19" s="151"/>
      <c r="I19" s="151"/>
      <c r="J19" s="151"/>
      <c r="K19" s="57"/>
    </row>
    <row r="20" spans="1:11" s="1" customFormat="1" x14ac:dyDescent="0.2">
      <c r="A20" s="25">
        <v>9</v>
      </c>
      <c r="B20" s="80" t="s">
        <v>68</v>
      </c>
      <c r="C20" s="52" t="s">
        <v>6</v>
      </c>
      <c r="D20" s="57">
        <f t="shared" si="2"/>
        <v>13465347</v>
      </c>
      <c r="E20" s="57">
        <v>13465347</v>
      </c>
      <c r="F20" s="151"/>
      <c r="G20" s="151"/>
      <c r="H20" s="151"/>
      <c r="I20" s="151"/>
      <c r="J20" s="151"/>
      <c r="K20" s="57"/>
    </row>
    <row r="21" spans="1:11" s="1" customFormat="1" x14ac:dyDescent="0.2">
      <c r="A21" s="25">
        <v>10</v>
      </c>
      <c r="B21" s="80" t="s">
        <v>69</v>
      </c>
      <c r="C21" s="52" t="s">
        <v>18</v>
      </c>
      <c r="D21" s="57">
        <f t="shared" si="2"/>
        <v>17153043</v>
      </c>
      <c r="E21" s="57">
        <v>17153043</v>
      </c>
      <c r="F21" s="151"/>
      <c r="G21" s="151"/>
      <c r="H21" s="151"/>
      <c r="I21" s="151"/>
      <c r="J21" s="151"/>
      <c r="K21" s="57"/>
    </row>
    <row r="22" spans="1:11" s="1" customFormat="1" x14ac:dyDescent="0.2">
      <c r="A22" s="25">
        <v>11</v>
      </c>
      <c r="B22" s="80" t="s">
        <v>70</v>
      </c>
      <c r="C22" s="52" t="s">
        <v>7</v>
      </c>
      <c r="D22" s="57">
        <f t="shared" si="2"/>
        <v>13176584</v>
      </c>
      <c r="E22" s="57">
        <v>13176584</v>
      </c>
      <c r="F22" s="151"/>
      <c r="G22" s="151"/>
      <c r="H22" s="151"/>
      <c r="I22" s="151"/>
      <c r="J22" s="151"/>
      <c r="K22" s="57"/>
    </row>
    <row r="23" spans="1:11" s="1" customFormat="1" x14ac:dyDescent="0.2">
      <c r="A23" s="25">
        <v>12</v>
      </c>
      <c r="B23" s="80" t="s">
        <v>71</v>
      </c>
      <c r="C23" s="52" t="s">
        <v>19</v>
      </c>
      <c r="D23" s="57">
        <f t="shared" si="2"/>
        <v>27744451</v>
      </c>
      <c r="E23" s="57">
        <v>27744451</v>
      </c>
      <c r="F23" s="151"/>
      <c r="G23" s="151"/>
      <c r="H23" s="151"/>
      <c r="I23" s="151"/>
      <c r="J23" s="151"/>
      <c r="K23" s="57"/>
    </row>
    <row r="24" spans="1:11" s="1" customFormat="1" x14ac:dyDescent="0.2">
      <c r="A24" s="25">
        <v>13</v>
      </c>
      <c r="B24" s="80" t="s">
        <v>239</v>
      </c>
      <c r="C24" s="52" t="s">
        <v>240</v>
      </c>
      <c r="D24" s="57">
        <f t="shared" si="2"/>
        <v>0</v>
      </c>
      <c r="E24" s="57"/>
      <c r="F24" s="151"/>
      <c r="G24" s="151"/>
      <c r="H24" s="151"/>
      <c r="I24" s="151"/>
      <c r="J24" s="151"/>
      <c r="K24" s="57"/>
    </row>
    <row r="25" spans="1:11" s="1" customFormat="1" x14ac:dyDescent="0.2">
      <c r="A25" s="25">
        <v>14</v>
      </c>
      <c r="B25" s="80" t="s">
        <v>72</v>
      </c>
      <c r="C25" s="52" t="s">
        <v>22</v>
      </c>
      <c r="D25" s="57">
        <f t="shared" si="2"/>
        <v>18774112</v>
      </c>
      <c r="E25" s="57">
        <v>18774112</v>
      </c>
      <c r="F25" s="151"/>
      <c r="G25" s="151"/>
      <c r="H25" s="151"/>
      <c r="I25" s="151"/>
      <c r="J25" s="151"/>
      <c r="K25" s="57"/>
    </row>
    <row r="26" spans="1:11" s="1" customFormat="1" x14ac:dyDescent="0.2">
      <c r="A26" s="25">
        <v>15</v>
      </c>
      <c r="B26" s="80" t="s">
        <v>73</v>
      </c>
      <c r="C26" s="52" t="s">
        <v>10</v>
      </c>
      <c r="D26" s="57">
        <f t="shared" si="2"/>
        <v>24180216</v>
      </c>
      <c r="E26" s="57">
        <v>24180216</v>
      </c>
      <c r="F26" s="151"/>
      <c r="G26" s="151"/>
      <c r="H26" s="151"/>
      <c r="I26" s="151"/>
      <c r="J26" s="151"/>
      <c r="K26" s="57"/>
    </row>
    <row r="27" spans="1:11" s="1" customFormat="1" x14ac:dyDescent="0.2">
      <c r="A27" s="25">
        <v>16</v>
      </c>
      <c r="B27" s="80" t="s">
        <v>74</v>
      </c>
      <c r="C27" s="52" t="s">
        <v>220</v>
      </c>
      <c r="D27" s="57">
        <f t="shared" si="2"/>
        <v>32961765</v>
      </c>
      <c r="E27" s="57">
        <v>32961765</v>
      </c>
      <c r="F27" s="151"/>
      <c r="G27" s="151"/>
      <c r="H27" s="151"/>
      <c r="I27" s="151"/>
      <c r="J27" s="151"/>
      <c r="K27" s="57"/>
    </row>
    <row r="28" spans="1:11" s="22" customFormat="1" x14ac:dyDescent="0.2">
      <c r="A28" s="25">
        <v>17</v>
      </c>
      <c r="B28" s="58" t="s">
        <v>75</v>
      </c>
      <c r="C28" s="59" t="s">
        <v>9</v>
      </c>
      <c r="D28" s="57">
        <f t="shared" si="2"/>
        <v>78484806</v>
      </c>
      <c r="E28" s="60">
        <v>78484806</v>
      </c>
      <c r="F28" s="152"/>
      <c r="G28" s="152"/>
      <c r="H28" s="152"/>
      <c r="I28" s="152">
        <v>1290692</v>
      </c>
      <c r="J28" s="152"/>
      <c r="K28" s="60"/>
    </row>
    <row r="29" spans="1:11" s="1" customFormat="1" x14ac:dyDescent="0.2">
      <c r="A29" s="25">
        <v>18</v>
      </c>
      <c r="B29" s="56" t="s">
        <v>76</v>
      </c>
      <c r="C29" s="52" t="s">
        <v>11</v>
      </c>
      <c r="D29" s="57">
        <f t="shared" si="2"/>
        <v>10906466</v>
      </c>
      <c r="E29" s="57">
        <v>10906466</v>
      </c>
      <c r="F29" s="151"/>
      <c r="G29" s="151"/>
      <c r="H29" s="151"/>
      <c r="I29" s="151"/>
      <c r="J29" s="151"/>
      <c r="K29" s="57"/>
    </row>
    <row r="30" spans="1:11" s="1" customFormat="1" x14ac:dyDescent="0.2">
      <c r="A30" s="25">
        <v>19</v>
      </c>
      <c r="B30" s="56" t="s">
        <v>77</v>
      </c>
      <c r="C30" s="52" t="s">
        <v>221</v>
      </c>
      <c r="D30" s="57">
        <f t="shared" si="2"/>
        <v>8013481</v>
      </c>
      <c r="E30" s="57">
        <v>8013481</v>
      </c>
      <c r="F30" s="151"/>
      <c r="G30" s="151"/>
      <c r="H30" s="151"/>
      <c r="I30" s="151"/>
      <c r="J30" s="151"/>
      <c r="K30" s="57"/>
    </row>
    <row r="31" spans="1:11" x14ac:dyDescent="0.2">
      <c r="A31" s="25">
        <v>20</v>
      </c>
      <c r="B31" s="56" t="s">
        <v>78</v>
      </c>
      <c r="C31" s="52" t="s">
        <v>79</v>
      </c>
      <c r="D31" s="57">
        <f t="shared" si="2"/>
        <v>41760557</v>
      </c>
      <c r="E31" s="61">
        <v>41760557</v>
      </c>
      <c r="F31" s="153"/>
      <c r="G31" s="153"/>
      <c r="H31" s="153"/>
      <c r="I31" s="153">
        <v>430231</v>
      </c>
      <c r="J31" s="153"/>
      <c r="K31" s="61"/>
    </row>
    <row r="32" spans="1:11" s="22" customFormat="1" x14ac:dyDescent="0.2">
      <c r="A32" s="25">
        <v>21</v>
      </c>
      <c r="B32" s="62" t="s">
        <v>80</v>
      </c>
      <c r="C32" s="59" t="s">
        <v>40</v>
      </c>
      <c r="D32" s="57">
        <f t="shared" si="2"/>
        <v>41117312</v>
      </c>
      <c r="E32" s="60">
        <v>41117312</v>
      </c>
      <c r="F32" s="152"/>
      <c r="G32" s="152"/>
      <c r="H32" s="152"/>
      <c r="I32" s="152">
        <v>814476</v>
      </c>
      <c r="J32" s="152"/>
      <c r="K32" s="60"/>
    </row>
    <row r="33" spans="1:11" s="22" customFormat="1" x14ac:dyDescent="0.2">
      <c r="A33" s="25">
        <v>22</v>
      </c>
      <c r="B33" s="58" t="s">
        <v>81</v>
      </c>
      <c r="C33" s="59" t="s">
        <v>82</v>
      </c>
      <c r="D33" s="57">
        <f t="shared" si="2"/>
        <v>20245097</v>
      </c>
      <c r="E33" s="60">
        <v>20245097</v>
      </c>
      <c r="F33" s="152"/>
      <c r="G33" s="152"/>
      <c r="H33" s="152"/>
      <c r="I33" s="152"/>
      <c r="J33" s="152"/>
      <c r="K33" s="60"/>
    </row>
    <row r="34" spans="1:11" s="1" customFormat="1" ht="12" customHeight="1" x14ac:dyDescent="0.2">
      <c r="A34" s="25">
        <v>23</v>
      </c>
      <c r="B34" s="80" t="s">
        <v>83</v>
      </c>
      <c r="C34" s="52" t="s">
        <v>84</v>
      </c>
      <c r="D34" s="57">
        <f t="shared" si="2"/>
        <v>0</v>
      </c>
      <c r="E34" s="57"/>
      <c r="F34" s="151"/>
      <c r="G34" s="151"/>
      <c r="H34" s="151"/>
      <c r="I34" s="151"/>
      <c r="J34" s="151"/>
      <c r="K34" s="57"/>
    </row>
    <row r="35" spans="1:11" s="1" customFormat="1" ht="24" x14ac:dyDescent="0.2">
      <c r="A35" s="25">
        <v>24</v>
      </c>
      <c r="B35" s="80" t="s">
        <v>85</v>
      </c>
      <c r="C35" s="52" t="s">
        <v>86</v>
      </c>
      <c r="D35" s="57">
        <f t="shared" si="2"/>
        <v>0</v>
      </c>
      <c r="E35" s="57"/>
      <c r="F35" s="151"/>
      <c r="G35" s="151"/>
      <c r="H35" s="151"/>
      <c r="I35" s="151"/>
      <c r="J35" s="151"/>
      <c r="K35" s="57"/>
    </row>
    <row r="36" spans="1:11" s="1" customFormat="1" x14ac:dyDescent="0.2">
      <c r="A36" s="25">
        <v>25</v>
      </c>
      <c r="B36" s="56" t="s">
        <v>87</v>
      </c>
      <c r="C36" s="52" t="s">
        <v>88</v>
      </c>
      <c r="D36" s="57">
        <f t="shared" si="2"/>
        <v>154005168</v>
      </c>
      <c r="E36" s="57">
        <v>154005168</v>
      </c>
      <c r="F36" s="151"/>
      <c r="G36" s="151"/>
      <c r="H36" s="151"/>
      <c r="I36" s="151"/>
      <c r="J36" s="151"/>
      <c r="K36" s="57"/>
    </row>
    <row r="37" spans="1:11" s="1" customFormat="1" ht="15.75" customHeight="1" x14ac:dyDescent="0.2">
      <c r="A37" s="25">
        <v>26</v>
      </c>
      <c r="B37" s="80" t="s">
        <v>89</v>
      </c>
      <c r="C37" s="52" t="s">
        <v>90</v>
      </c>
      <c r="D37" s="57">
        <f t="shared" si="2"/>
        <v>39220829</v>
      </c>
      <c r="E37" s="57">
        <v>39220829</v>
      </c>
      <c r="F37" s="151"/>
      <c r="G37" s="151"/>
      <c r="H37" s="151"/>
      <c r="I37" s="151">
        <v>6424807</v>
      </c>
      <c r="J37" s="151"/>
      <c r="K37" s="57"/>
    </row>
    <row r="38" spans="1:11" s="1" customFormat="1" x14ac:dyDescent="0.2">
      <c r="A38" s="25">
        <v>27</v>
      </c>
      <c r="B38" s="56" t="s">
        <v>91</v>
      </c>
      <c r="C38" s="52" t="s">
        <v>92</v>
      </c>
      <c r="D38" s="57">
        <f t="shared" si="2"/>
        <v>0</v>
      </c>
      <c r="E38" s="57"/>
      <c r="F38" s="151"/>
      <c r="G38" s="151"/>
      <c r="H38" s="151"/>
      <c r="I38" s="151"/>
      <c r="J38" s="151"/>
      <c r="K38" s="57"/>
    </row>
    <row r="39" spans="1:11" s="22" customFormat="1" x14ac:dyDescent="0.2">
      <c r="A39" s="25">
        <v>28</v>
      </c>
      <c r="B39" s="62" t="s">
        <v>93</v>
      </c>
      <c r="C39" s="52" t="s">
        <v>273</v>
      </c>
      <c r="D39" s="57">
        <f t="shared" si="2"/>
        <v>0</v>
      </c>
      <c r="E39" s="60"/>
      <c r="F39" s="152"/>
      <c r="G39" s="152"/>
      <c r="H39" s="152"/>
      <c r="I39" s="152"/>
      <c r="J39" s="152"/>
      <c r="K39" s="60"/>
    </row>
    <row r="40" spans="1:11" s="22" customFormat="1" x14ac:dyDescent="0.2">
      <c r="A40" s="25">
        <v>29</v>
      </c>
      <c r="B40" s="62" t="s">
        <v>94</v>
      </c>
      <c r="C40" s="59" t="s">
        <v>41</v>
      </c>
      <c r="D40" s="57">
        <f t="shared" si="2"/>
        <v>53754211</v>
      </c>
      <c r="E40" s="60">
        <v>53754211</v>
      </c>
      <c r="F40" s="152"/>
      <c r="G40" s="152"/>
      <c r="H40" s="152"/>
      <c r="I40" s="152">
        <v>1290692</v>
      </c>
      <c r="J40" s="152"/>
      <c r="K40" s="60"/>
    </row>
    <row r="41" spans="1:11" x14ac:dyDescent="0.2">
      <c r="A41" s="25">
        <v>30</v>
      </c>
      <c r="B41" s="56" t="s">
        <v>95</v>
      </c>
      <c r="C41" s="52" t="s">
        <v>39</v>
      </c>
      <c r="D41" s="57">
        <f t="shared" si="2"/>
        <v>72382425</v>
      </c>
      <c r="E41" s="61">
        <v>72382425</v>
      </c>
      <c r="F41" s="153"/>
      <c r="G41" s="153"/>
      <c r="H41" s="153"/>
      <c r="I41" s="153">
        <v>600919</v>
      </c>
      <c r="J41" s="153"/>
      <c r="K41" s="61"/>
    </row>
    <row r="42" spans="1:11" s="1" customFormat="1" x14ac:dyDescent="0.2">
      <c r="A42" s="25">
        <v>31</v>
      </c>
      <c r="B42" s="56" t="s">
        <v>96</v>
      </c>
      <c r="C42" s="52" t="s">
        <v>16</v>
      </c>
      <c r="D42" s="57">
        <f t="shared" si="2"/>
        <v>14372180</v>
      </c>
      <c r="E42" s="57">
        <v>14372180</v>
      </c>
      <c r="F42" s="151"/>
      <c r="G42" s="151"/>
      <c r="H42" s="151"/>
      <c r="I42" s="151"/>
      <c r="J42" s="151"/>
      <c r="K42" s="57"/>
    </row>
    <row r="43" spans="1:11" s="1" customFormat="1" x14ac:dyDescent="0.2">
      <c r="A43" s="25">
        <v>32</v>
      </c>
      <c r="B43" s="80" t="s">
        <v>97</v>
      </c>
      <c r="C43" s="52" t="s">
        <v>21</v>
      </c>
      <c r="D43" s="57">
        <f t="shared" ref="D43:D73" si="3">E43+K43</f>
        <v>54624005</v>
      </c>
      <c r="E43" s="57">
        <v>54624005</v>
      </c>
      <c r="F43" s="151"/>
      <c r="G43" s="151"/>
      <c r="H43" s="151"/>
      <c r="I43" s="151">
        <v>1060768</v>
      </c>
      <c r="J43" s="151"/>
      <c r="K43" s="57"/>
    </row>
    <row r="44" spans="1:11" s="1" customFormat="1" x14ac:dyDescent="0.2">
      <c r="A44" s="25">
        <v>33</v>
      </c>
      <c r="B44" s="56" t="s">
        <v>98</v>
      </c>
      <c r="C44" s="52" t="s">
        <v>25</v>
      </c>
      <c r="D44" s="57">
        <f t="shared" si="3"/>
        <v>19494168</v>
      </c>
      <c r="E44" s="57">
        <v>19494168</v>
      </c>
      <c r="F44" s="151"/>
      <c r="G44" s="151"/>
      <c r="H44" s="151"/>
      <c r="I44" s="151"/>
      <c r="J44" s="151"/>
      <c r="K44" s="57"/>
    </row>
    <row r="45" spans="1:11" x14ac:dyDescent="0.2">
      <c r="A45" s="25">
        <v>34</v>
      </c>
      <c r="B45" s="56" t="s">
        <v>99</v>
      </c>
      <c r="C45" s="52" t="s">
        <v>222</v>
      </c>
      <c r="D45" s="57">
        <f t="shared" si="3"/>
        <v>50430156</v>
      </c>
      <c r="E45" s="61">
        <v>50430156</v>
      </c>
      <c r="F45" s="153"/>
      <c r="G45" s="153"/>
      <c r="H45" s="153"/>
      <c r="I45" s="153">
        <v>400613</v>
      </c>
      <c r="J45" s="153"/>
      <c r="K45" s="61"/>
    </row>
    <row r="46" spans="1:11" s="1" customFormat="1" x14ac:dyDescent="0.2">
      <c r="A46" s="25">
        <v>35</v>
      </c>
      <c r="B46" s="63" t="s">
        <v>100</v>
      </c>
      <c r="C46" s="64" t="s">
        <v>223</v>
      </c>
      <c r="D46" s="57">
        <f t="shared" si="3"/>
        <v>17711399</v>
      </c>
      <c r="E46" s="57">
        <v>17711399</v>
      </c>
      <c r="F46" s="151"/>
      <c r="G46" s="151"/>
      <c r="H46" s="151"/>
      <c r="I46" s="151"/>
      <c r="J46" s="151"/>
      <c r="K46" s="57"/>
    </row>
    <row r="47" spans="1:11" s="1" customFormat="1" x14ac:dyDescent="0.2">
      <c r="A47" s="25">
        <v>36</v>
      </c>
      <c r="B47" s="56" t="s">
        <v>101</v>
      </c>
      <c r="C47" s="52" t="s">
        <v>224</v>
      </c>
      <c r="D47" s="57">
        <f t="shared" si="3"/>
        <v>10544821</v>
      </c>
      <c r="E47" s="57">
        <v>10544821</v>
      </c>
      <c r="F47" s="151"/>
      <c r="G47" s="151"/>
      <c r="H47" s="151"/>
      <c r="I47" s="151"/>
      <c r="J47" s="151"/>
      <c r="K47" s="57"/>
    </row>
    <row r="48" spans="1:11" s="1" customFormat="1" x14ac:dyDescent="0.2">
      <c r="A48" s="25">
        <v>37</v>
      </c>
      <c r="B48" s="56" t="s">
        <v>102</v>
      </c>
      <c r="C48" s="52" t="s">
        <v>24</v>
      </c>
      <c r="D48" s="57">
        <f t="shared" si="3"/>
        <v>19143017</v>
      </c>
      <c r="E48" s="57">
        <v>19143017</v>
      </c>
      <c r="F48" s="151"/>
      <c r="G48" s="151"/>
      <c r="H48" s="151"/>
      <c r="I48" s="151"/>
      <c r="J48" s="151"/>
      <c r="K48" s="57"/>
    </row>
    <row r="49" spans="1:11" s="1" customFormat="1" x14ac:dyDescent="0.2">
      <c r="A49" s="25">
        <v>38</v>
      </c>
      <c r="B49" s="80" t="s">
        <v>103</v>
      </c>
      <c r="C49" s="52" t="s">
        <v>20</v>
      </c>
      <c r="D49" s="57">
        <f t="shared" si="3"/>
        <v>8666599</v>
      </c>
      <c r="E49" s="57">
        <v>8666599</v>
      </c>
      <c r="F49" s="151"/>
      <c r="G49" s="151"/>
      <c r="H49" s="151"/>
      <c r="I49" s="151"/>
      <c r="J49" s="151"/>
      <c r="K49" s="57"/>
    </row>
    <row r="50" spans="1:11" s="1" customFormat="1" x14ac:dyDescent="0.2">
      <c r="A50" s="25">
        <v>39</v>
      </c>
      <c r="B50" s="56" t="s">
        <v>104</v>
      </c>
      <c r="C50" s="52" t="s">
        <v>105</v>
      </c>
      <c r="D50" s="57">
        <f t="shared" si="3"/>
        <v>26559891</v>
      </c>
      <c r="E50" s="57">
        <v>26559891</v>
      </c>
      <c r="F50" s="151"/>
      <c r="G50" s="151"/>
      <c r="H50" s="151"/>
      <c r="I50" s="151"/>
      <c r="J50" s="151">
        <v>5637979</v>
      </c>
      <c r="K50" s="57"/>
    </row>
    <row r="51" spans="1:11" s="22" customFormat="1" x14ac:dyDescent="0.2">
      <c r="A51" s="25">
        <v>40</v>
      </c>
      <c r="B51" s="58" t="s">
        <v>106</v>
      </c>
      <c r="C51" s="59" t="s">
        <v>107</v>
      </c>
      <c r="D51" s="57">
        <f t="shared" si="3"/>
        <v>73461357</v>
      </c>
      <c r="E51" s="60">
        <v>73461357</v>
      </c>
      <c r="F51" s="152"/>
      <c r="G51" s="152"/>
      <c r="H51" s="152"/>
      <c r="I51" s="152">
        <v>2151153</v>
      </c>
      <c r="J51" s="152"/>
      <c r="K51" s="60"/>
    </row>
    <row r="52" spans="1:11" s="1" customFormat="1" x14ac:dyDescent="0.2">
      <c r="A52" s="25">
        <v>41</v>
      </c>
      <c r="B52" s="56" t="s">
        <v>108</v>
      </c>
      <c r="C52" s="52" t="s">
        <v>229</v>
      </c>
      <c r="D52" s="57">
        <f t="shared" si="3"/>
        <v>16591669</v>
      </c>
      <c r="E52" s="57">
        <v>16591669</v>
      </c>
      <c r="F52" s="151"/>
      <c r="G52" s="151"/>
      <c r="H52" s="151"/>
      <c r="I52" s="151"/>
      <c r="J52" s="151"/>
      <c r="K52" s="57"/>
    </row>
    <row r="53" spans="1:11" s="1" customFormat="1" ht="10.5" customHeight="1" x14ac:dyDescent="0.2">
      <c r="A53" s="25">
        <v>42</v>
      </c>
      <c r="B53" s="56" t="s">
        <v>109</v>
      </c>
      <c r="C53" s="52" t="s">
        <v>2</v>
      </c>
      <c r="D53" s="57">
        <f t="shared" si="3"/>
        <v>49769100</v>
      </c>
      <c r="E53" s="57">
        <v>49769100</v>
      </c>
      <c r="F53" s="151"/>
      <c r="G53" s="151"/>
      <c r="H53" s="151"/>
      <c r="I53" s="151"/>
      <c r="J53" s="151"/>
      <c r="K53" s="57"/>
    </row>
    <row r="54" spans="1:11" s="1" customFormat="1" x14ac:dyDescent="0.2">
      <c r="A54" s="25">
        <v>43</v>
      </c>
      <c r="B54" s="80" t="s">
        <v>110</v>
      </c>
      <c r="C54" s="52" t="s">
        <v>3</v>
      </c>
      <c r="D54" s="57">
        <f t="shared" si="3"/>
        <v>11117435</v>
      </c>
      <c r="E54" s="57">
        <v>11117435</v>
      </c>
      <c r="F54" s="151"/>
      <c r="G54" s="151"/>
      <c r="H54" s="151"/>
      <c r="I54" s="151"/>
      <c r="J54" s="151"/>
      <c r="K54" s="57"/>
    </row>
    <row r="55" spans="1:11" s="1" customFormat="1" x14ac:dyDescent="0.2">
      <c r="A55" s="25">
        <v>44</v>
      </c>
      <c r="B55" s="80" t="s">
        <v>111</v>
      </c>
      <c r="C55" s="52" t="s">
        <v>225</v>
      </c>
      <c r="D55" s="57">
        <f t="shared" si="3"/>
        <v>19020595</v>
      </c>
      <c r="E55" s="57">
        <v>19020595</v>
      </c>
      <c r="F55" s="151"/>
      <c r="G55" s="151"/>
      <c r="H55" s="151"/>
      <c r="I55" s="151"/>
      <c r="J55" s="151"/>
      <c r="K55" s="57"/>
    </row>
    <row r="56" spans="1:11" s="1" customFormat="1" x14ac:dyDescent="0.2">
      <c r="A56" s="25">
        <v>45</v>
      </c>
      <c r="B56" s="56" t="s">
        <v>112</v>
      </c>
      <c r="C56" s="52" t="s">
        <v>0</v>
      </c>
      <c r="D56" s="57">
        <f t="shared" si="3"/>
        <v>21954574</v>
      </c>
      <c r="E56" s="57">
        <v>21954574</v>
      </c>
      <c r="F56" s="151"/>
      <c r="G56" s="151"/>
      <c r="H56" s="151"/>
      <c r="I56" s="151"/>
      <c r="J56" s="151"/>
      <c r="K56" s="57"/>
    </row>
    <row r="57" spans="1:11" s="1" customFormat="1" ht="10.5" customHeight="1" x14ac:dyDescent="0.2">
      <c r="A57" s="25">
        <v>46</v>
      </c>
      <c r="B57" s="80" t="s">
        <v>113</v>
      </c>
      <c r="C57" s="52" t="s">
        <v>4</v>
      </c>
      <c r="D57" s="57">
        <f t="shared" si="3"/>
        <v>7225237</v>
      </c>
      <c r="E57" s="57">
        <v>7225237</v>
      </c>
      <c r="F57" s="151"/>
      <c r="G57" s="151"/>
      <c r="H57" s="151"/>
      <c r="I57" s="151"/>
      <c r="J57" s="151"/>
      <c r="K57" s="57"/>
    </row>
    <row r="58" spans="1:11" s="1" customFormat="1" x14ac:dyDescent="0.2">
      <c r="A58" s="25">
        <v>47</v>
      </c>
      <c r="B58" s="56" t="s">
        <v>114</v>
      </c>
      <c r="C58" s="52" t="s">
        <v>1</v>
      </c>
      <c r="D58" s="57">
        <f t="shared" si="3"/>
        <v>14867697</v>
      </c>
      <c r="E58" s="57">
        <v>14867697</v>
      </c>
      <c r="F58" s="151"/>
      <c r="G58" s="151"/>
      <c r="H58" s="151"/>
      <c r="I58" s="151"/>
      <c r="J58" s="151"/>
      <c r="K58" s="57"/>
    </row>
    <row r="59" spans="1:11" s="1" customFormat="1" x14ac:dyDescent="0.2">
      <c r="A59" s="25">
        <v>48</v>
      </c>
      <c r="B59" s="80" t="s">
        <v>115</v>
      </c>
      <c r="C59" s="52" t="s">
        <v>226</v>
      </c>
      <c r="D59" s="57">
        <f t="shared" si="3"/>
        <v>22670867</v>
      </c>
      <c r="E59" s="57">
        <v>22670867</v>
      </c>
      <c r="F59" s="151"/>
      <c r="G59" s="151"/>
      <c r="H59" s="151"/>
      <c r="I59" s="151"/>
      <c r="J59" s="151"/>
      <c r="K59" s="57"/>
    </row>
    <row r="60" spans="1:11" s="1" customFormat="1" x14ac:dyDescent="0.2">
      <c r="A60" s="25">
        <v>49</v>
      </c>
      <c r="B60" s="80" t="s">
        <v>116</v>
      </c>
      <c r="C60" s="52" t="s">
        <v>26</v>
      </c>
      <c r="D60" s="57">
        <f t="shared" si="3"/>
        <v>86796480</v>
      </c>
      <c r="E60" s="57">
        <v>86796480</v>
      </c>
      <c r="F60" s="151"/>
      <c r="G60" s="151"/>
      <c r="H60" s="151"/>
      <c r="I60" s="151">
        <v>1720923</v>
      </c>
      <c r="J60" s="151"/>
      <c r="K60" s="57"/>
    </row>
    <row r="61" spans="1:11" s="1" customFormat="1" x14ac:dyDescent="0.2">
      <c r="A61" s="25">
        <v>50</v>
      </c>
      <c r="B61" s="80" t="s">
        <v>117</v>
      </c>
      <c r="C61" s="52" t="s">
        <v>227</v>
      </c>
      <c r="D61" s="57">
        <f t="shared" si="3"/>
        <v>12891832</v>
      </c>
      <c r="E61" s="57">
        <v>12891832</v>
      </c>
      <c r="F61" s="151"/>
      <c r="G61" s="151"/>
      <c r="H61" s="151"/>
      <c r="I61" s="151"/>
      <c r="J61" s="151"/>
      <c r="K61" s="57"/>
    </row>
    <row r="62" spans="1:11" s="1" customFormat="1" x14ac:dyDescent="0.2">
      <c r="A62" s="25">
        <v>51</v>
      </c>
      <c r="B62" s="80" t="s">
        <v>231</v>
      </c>
      <c r="C62" s="52" t="s">
        <v>230</v>
      </c>
      <c r="D62" s="57">
        <f t="shared" si="3"/>
        <v>0</v>
      </c>
      <c r="E62" s="57"/>
      <c r="F62" s="151"/>
      <c r="G62" s="151"/>
      <c r="H62" s="151"/>
      <c r="I62" s="151"/>
      <c r="J62" s="151"/>
      <c r="K62" s="57"/>
    </row>
    <row r="63" spans="1:11" s="1" customFormat="1" x14ac:dyDescent="0.2">
      <c r="A63" s="25">
        <v>52</v>
      </c>
      <c r="B63" s="80" t="s">
        <v>241</v>
      </c>
      <c r="C63" s="52" t="s">
        <v>242</v>
      </c>
      <c r="D63" s="57">
        <f t="shared" si="3"/>
        <v>0</v>
      </c>
      <c r="E63" s="57"/>
      <c r="F63" s="151"/>
      <c r="G63" s="151"/>
      <c r="H63" s="151"/>
      <c r="I63" s="151"/>
      <c r="J63" s="151"/>
      <c r="K63" s="57"/>
    </row>
    <row r="64" spans="1:11" s="1" customFormat="1" x14ac:dyDescent="0.2">
      <c r="A64" s="25">
        <v>53</v>
      </c>
      <c r="B64" s="80" t="s">
        <v>118</v>
      </c>
      <c r="C64" s="52" t="s">
        <v>54</v>
      </c>
      <c r="D64" s="57">
        <f t="shared" si="3"/>
        <v>23434259</v>
      </c>
      <c r="E64" s="57">
        <v>23434259</v>
      </c>
      <c r="F64" s="151"/>
      <c r="G64" s="151"/>
      <c r="H64" s="151"/>
      <c r="I64" s="151"/>
      <c r="J64" s="151"/>
      <c r="K64" s="57"/>
    </row>
    <row r="65" spans="1:11" s="1" customFormat="1" x14ac:dyDescent="0.2">
      <c r="A65" s="25">
        <v>54</v>
      </c>
      <c r="B65" s="56" t="s">
        <v>119</v>
      </c>
      <c r="C65" s="52" t="s">
        <v>243</v>
      </c>
      <c r="D65" s="57">
        <f t="shared" si="3"/>
        <v>20718505</v>
      </c>
      <c r="E65" s="57">
        <v>20718505</v>
      </c>
      <c r="F65" s="151"/>
      <c r="G65" s="151"/>
      <c r="H65" s="151"/>
      <c r="I65" s="151"/>
      <c r="J65" s="151"/>
      <c r="K65" s="57"/>
    </row>
    <row r="66" spans="1:11" s="1" customFormat="1" ht="24" x14ac:dyDescent="0.2">
      <c r="A66" s="25">
        <v>55</v>
      </c>
      <c r="B66" s="56" t="s">
        <v>120</v>
      </c>
      <c r="C66" s="52" t="s">
        <v>121</v>
      </c>
      <c r="D66" s="57">
        <f t="shared" si="3"/>
        <v>26892378</v>
      </c>
      <c r="E66" s="57">
        <v>26892378</v>
      </c>
      <c r="F66" s="151"/>
      <c r="G66" s="151"/>
      <c r="H66" s="151"/>
      <c r="I66" s="151"/>
      <c r="J66" s="151"/>
      <c r="K66" s="57"/>
    </row>
    <row r="67" spans="1:11" s="1" customFormat="1" ht="23.25" customHeight="1" x14ac:dyDescent="0.2">
      <c r="A67" s="25">
        <v>56</v>
      </c>
      <c r="B67" s="56" t="s">
        <v>122</v>
      </c>
      <c r="C67" s="52" t="s">
        <v>244</v>
      </c>
      <c r="D67" s="57">
        <f t="shared" si="3"/>
        <v>37431212</v>
      </c>
      <c r="E67" s="57">
        <v>37431212</v>
      </c>
      <c r="F67" s="151"/>
      <c r="G67" s="151"/>
      <c r="H67" s="151"/>
      <c r="I67" s="151"/>
      <c r="J67" s="151"/>
      <c r="K67" s="57"/>
    </row>
    <row r="68" spans="1:11" s="1" customFormat="1" ht="27.75" customHeight="1" x14ac:dyDescent="0.2">
      <c r="A68" s="25">
        <v>57</v>
      </c>
      <c r="B68" s="80" t="s">
        <v>123</v>
      </c>
      <c r="C68" s="10" t="s">
        <v>401</v>
      </c>
      <c r="D68" s="57">
        <f t="shared" si="3"/>
        <v>23820085</v>
      </c>
      <c r="E68" s="57">
        <v>23820085</v>
      </c>
      <c r="F68" s="151"/>
      <c r="G68" s="151"/>
      <c r="H68" s="151"/>
      <c r="I68" s="151"/>
      <c r="J68" s="151"/>
      <c r="K68" s="57"/>
    </row>
    <row r="69" spans="1:11" s="1" customFormat="1" ht="24" x14ac:dyDescent="0.2">
      <c r="A69" s="25">
        <v>58</v>
      </c>
      <c r="B69" s="56" t="s">
        <v>124</v>
      </c>
      <c r="C69" s="52" t="s">
        <v>245</v>
      </c>
      <c r="D69" s="57">
        <f t="shared" si="3"/>
        <v>0</v>
      </c>
      <c r="E69" s="57"/>
      <c r="F69" s="151"/>
      <c r="G69" s="151"/>
      <c r="H69" s="151"/>
      <c r="I69" s="151"/>
      <c r="J69" s="151"/>
      <c r="K69" s="57"/>
    </row>
    <row r="70" spans="1:11" s="1" customFormat="1" ht="24" x14ac:dyDescent="0.2">
      <c r="A70" s="25">
        <v>59</v>
      </c>
      <c r="B70" s="56" t="s">
        <v>125</v>
      </c>
      <c r="C70" s="52" t="s">
        <v>246</v>
      </c>
      <c r="D70" s="57">
        <f t="shared" si="3"/>
        <v>0</v>
      </c>
      <c r="E70" s="57"/>
      <c r="F70" s="151"/>
      <c r="G70" s="151"/>
      <c r="H70" s="151"/>
      <c r="I70" s="151"/>
      <c r="J70" s="151"/>
      <c r="K70" s="57"/>
    </row>
    <row r="71" spans="1:11" s="1" customFormat="1" x14ac:dyDescent="0.2">
      <c r="A71" s="25">
        <v>60</v>
      </c>
      <c r="B71" s="56" t="s">
        <v>126</v>
      </c>
      <c r="C71" s="52" t="s">
        <v>247</v>
      </c>
      <c r="D71" s="57">
        <f t="shared" si="3"/>
        <v>48494168</v>
      </c>
      <c r="E71" s="57">
        <v>48494168</v>
      </c>
      <c r="F71" s="151"/>
      <c r="G71" s="151"/>
      <c r="H71" s="151"/>
      <c r="I71" s="151"/>
      <c r="J71" s="151"/>
      <c r="K71" s="57"/>
    </row>
    <row r="72" spans="1:11" s="1" customFormat="1" x14ac:dyDescent="0.2">
      <c r="A72" s="25">
        <v>61</v>
      </c>
      <c r="B72" s="56" t="s">
        <v>127</v>
      </c>
      <c r="C72" s="52" t="s">
        <v>53</v>
      </c>
      <c r="D72" s="57">
        <f t="shared" si="3"/>
        <v>28290621</v>
      </c>
      <c r="E72" s="57">
        <v>28290621</v>
      </c>
      <c r="F72" s="151"/>
      <c r="G72" s="151"/>
      <c r="H72" s="151"/>
      <c r="I72" s="151"/>
      <c r="J72" s="151"/>
      <c r="K72" s="57"/>
    </row>
    <row r="73" spans="1:11" s="1" customFormat="1" x14ac:dyDescent="0.2">
      <c r="A73" s="25">
        <v>62</v>
      </c>
      <c r="B73" s="56" t="s">
        <v>128</v>
      </c>
      <c r="C73" s="52" t="s">
        <v>248</v>
      </c>
      <c r="D73" s="57">
        <f t="shared" si="3"/>
        <v>70112756</v>
      </c>
      <c r="E73" s="57">
        <v>70112756</v>
      </c>
      <c r="F73" s="151"/>
      <c r="G73" s="151"/>
      <c r="H73" s="151"/>
      <c r="I73" s="151"/>
      <c r="J73" s="151"/>
      <c r="K73" s="57"/>
    </row>
    <row r="74" spans="1:11" s="1" customFormat="1" ht="24" x14ac:dyDescent="0.2">
      <c r="A74" s="25">
        <v>63</v>
      </c>
      <c r="B74" s="56" t="s">
        <v>129</v>
      </c>
      <c r="C74" s="52" t="s">
        <v>249</v>
      </c>
      <c r="D74" s="57">
        <f t="shared" ref="D74:D91" si="4">E74+K74</f>
        <v>0</v>
      </c>
      <c r="E74" s="57"/>
      <c r="F74" s="151"/>
      <c r="G74" s="151"/>
      <c r="H74" s="151"/>
      <c r="I74" s="151"/>
      <c r="J74" s="151"/>
      <c r="K74" s="57"/>
    </row>
    <row r="75" spans="1:11" s="1" customFormat="1" ht="24" x14ac:dyDescent="0.2">
      <c r="A75" s="25">
        <v>64</v>
      </c>
      <c r="B75" s="56" t="s">
        <v>130</v>
      </c>
      <c r="C75" s="52" t="s">
        <v>250</v>
      </c>
      <c r="D75" s="57">
        <f t="shared" si="4"/>
        <v>0</v>
      </c>
      <c r="E75" s="57"/>
      <c r="F75" s="151"/>
      <c r="G75" s="151"/>
      <c r="H75" s="151"/>
      <c r="I75" s="151"/>
      <c r="J75" s="151"/>
      <c r="K75" s="57"/>
    </row>
    <row r="76" spans="1:11" s="1" customFormat="1" ht="24" x14ac:dyDescent="0.2">
      <c r="A76" s="25">
        <v>65</v>
      </c>
      <c r="B76" s="56" t="s">
        <v>131</v>
      </c>
      <c r="C76" s="52" t="s">
        <v>251</v>
      </c>
      <c r="D76" s="57">
        <f t="shared" si="4"/>
        <v>0</v>
      </c>
      <c r="E76" s="57"/>
      <c r="F76" s="151"/>
      <c r="G76" s="151"/>
      <c r="H76" s="151"/>
      <c r="I76" s="151"/>
      <c r="J76" s="151"/>
      <c r="K76" s="57"/>
    </row>
    <row r="77" spans="1:11" s="1" customFormat="1" ht="24" x14ac:dyDescent="0.2">
      <c r="A77" s="25">
        <v>66</v>
      </c>
      <c r="B77" s="56" t="s">
        <v>132</v>
      </c>
      <c r="C77" s="52" t="s">
        <v>252</v>
      </c>
      <c r="D77" s="57">
        <f t="shared" si="4"/>
        <v>0</v>
      </c>
      <c r="E77" s="57"/>
      <c r="F77" s="151"/>
      <c r="G77" s="151"/>
      <c r="H77" s="151"/>
      <c r="I77" s="151"/>
      <c r="J77" s="151"/>
      <c r="K77" s="57"/>
    </row>
    <row r="78" spans="1:11" s="1" customFormat="1" ht="24" x14ac:dyDescent="0.2">
      <c r="A78" s="25">
        <v>67</v>
      </c>
      <c r="B78" s="56" t="s">
        <v>133</v>
      </c>
      <c r="C78" s="52" t="s">
        <v>253</v>
      </c>
      <c r="D78" s="57">
        <f t="shared" si="4"/>
        <v>0</v>
      </c>
      <c r="E78" s="57"/>
      <c r="F78" s="151"/>
      <c r="G78" s="151"/>
      <c r="H78" s="151"/>
      <c r="I78" s="151"/>
      <c r="J78" s="151"/>
      <c r="K78" s="57"/>
    </row>
    <row r="79" spans="1:11" s="1" customFormat="1" ht="24" x14ac:dyDescent="0.2">
      <c r="A79" s="25">
        <v>68</v>
      </c>
      <c r="B79" s="56" t="s">
        <v>134</v>
      </c>
      <c r="C79" s="52" t="s">
        <v>254</v>
      </c>
      <c r="D79" s="57">
        <f t="shared" si="4"/>
        <v>0</v>
      </c>
      <c r="E79" s="57"/>
      <c r="F79" s="151"/>
      <c r="G79" s="151"/>
      <c r="H79" s="151"/>
      <c r="I79" s="151"/>
      <c r="J79" s="151"/>
      <c r="K79" s="57"/>
    </row>
    <row r="80" spans="1:11" s="1" customFormat="1" ht="24" x14ac:dyDescent="0.2">
      <c r="A80" s="25">
        <v>69</v>
      </c>
      <c r="B80" s="56" t="s">
        <v>135</v>
      </c>
      <c r="C80" s="52" t="s">
        <v>255</v>
      </c>
      <c r="D80" s="57">
        <f t="shared" si="4"/>
        <v>0</v>
      </c>
      <c r="E80" s="57"/>
      <c r="F80" s="151"/>
      <c r="G80" s="151"/>
      <c r="H80" s="151"/>
      <c r="I80" s="151"/>
      <c r="J80" s="151"/>
      <c r="K80" s="57"/>
    </row>
    <row r="81" spans="1:11" s="1" customFormat="1" x14ac:dyDescent="0.2">
      <c r="A81" s="25">
        <v>70</v>
      </c>
      <c r="B81" s="80" t="s">
        <v>136</v>
      </c>
      <c r="C81" s="52" t="s">
        <v>137</v>
      </c>
      <c r="D81" s="57">
        <f t="shared" si="4"/>
        <v>55070255</v>
      </c>
      <c r="E81" s="57">
        <v>55070255</v>
      </c>
      <c r="F81" s="151"/>
      <c r="G81" s="151"/>
      <c r="H81" s="151"/>
      <c r="I81" s="151"/>
      <c r="J81" s="151"/>
      <c r="K81" s="57"/>
    </row>
    <row r="82" spans="1:11" s="1" customFormat="1" x14ac:dyDescent="0.2">
      <c r="A82" s="25">
        <v>71</v>
      </c>
      <c r="B82" s="56" t="s">
        <v>138</v>
      </c>
      <c r="C82" s="52" t="s">
        <v>256</v>
      </c>
      <c r="D82" s="57">
        <f t="shared" si="4"/>
        <v>97875688</v>
      </c>
      <c r="E82" s="57">
        <v>97875688</v>
      </c>
      <c r="F82" s="151"/>
      <c r="G82" s="151"/>
      <c r="H82" s="151"/>
      <c r="I82" s="151"/>
      <c r="J82" s="151"/>
      <c r="K82" s="57"/>
    </row>
    <row r="83" spans="1:11" s="1" customFormat="1" x14ac:dyDescent="0.2">
      <c r="A83" s="25">
        <v>72</v>
      </c>
      <c r="B83" s="80" t="s">
        <v>139</v>
      </c>
      <c r="C83" s="52" t="s">
        <v>36</v>
      </c>
      <c r="D83" s="57">
        <f t="shared" si="4"/>
        <v>67823285</v>
      </c>
      <c r="E83" s="57">
        <v>67823285</v>
      </c>
      <c r="F83" s="151"/>
      <c r="G83" s="151"/>
      <c r="H83" s="151"/>
      <c r="I83" s="151"/>
      <c r="J83" s="151"/>
      <c r="K83" s="57"/>
    </row>
    <row r="84" spans="1:11" s="1" customFormat="1" x14ac:dyDescent="0.2">
      <c r="A84" s="25">
        <v>73</v>
      </c>
      <c r="B84" s="56" t="s">
        <v>140</v>
      </c>
      <c r="C84" s="52" t="s">
        <v>38</v>
      </c>
      <c r="D84" s="57">
        <f t="shared" si="4"/>
        <v>31015612</v>
      </c>
      <c r="E84" s="57">
        <v>31015612</v>
      </c>
      <c r="F84" s="151"/>
      <c r="G84" s="151"/>
      <c r="H84" s="151"/>
      <c r="I84" s="151"/>
      <c r="J84" s="151"/>
      <c r="K84" s="57"/>
    </row>
    <row r="85" spans="1:11" s="1" customFormat="1" ht="13.5" customHeight="1" x14ac:dyDescent="0.2">
      <c r="A85" s="25">
        <v>74</v>
      </c>
      <c r="B85" s="56" t="s">
        <v>141</v>
      </c>
      <c r="C85" s="52" t="s">
        <v>37</v>
      </c>
      <c r="D85" s="57">
        <f t="shared" si="4"/>
        <v>123278714</v>
      </c>
      <c r="E85" s="57">
        <v>123278714</v>
      </c>
      <c r="F85" s="151">
        <v>15424116</v>
      </c>
      <c r="G85" s="151"/>
      <c r="H85" s="151"/>
      <c r="I85" s="151"/>
      <c r="J85" s="151"/>
      <c r="K85" s="57"/>
    </row>
    <row r="86" spans="1:11" s="1" customFormat="1" ht="14.25" customHeight="1" x14ac:dyDescent="0.2">
      <c r="A86" s="25">
        <v>75</v>
      </c>
      <c r="B86" s="56" t="s">
        <v>142</v>
      </c>
      <c r="C86" s="52" t="s">
        <v>52</v>
      </c>
      <c r="D86" s="57">
        <f t="shared" si="4"/>
        <v>20370403</v>
      </c>
      <c r="E86" s="57">
        <v>20370403</v>
      </c>
      <c r="F86" s="151"/>
      <c r="G86" s="151"/>
      <c r="H86" s="151"/>
      <c r="I86" s="151"/>
      <c r="J86" s="151"/>
      <c r="K86" s="57"/>
    </row>
    <row r="87" spans="1:11" s="1" customFormat="1" x14ac:dyDescent="0.2">
      <c r="A87" s="25">
        <v>76</v>
      </c>
      <c r="B87" s="56" t="s">
        <v>143</v>
      </c>
      <c r="C87" s="52" t="s">
        <v>237</v>
      </c>
      <c r="D87" s="57">
        <f t="shared" si="4"/>
        <v>73248848</v>
      </c>
      <c r="E87" s="57">
        <v>73248848</v>
      </c>
      <c r="F87" s="151"/>
      <c r="G87" s="151"/>
      <c r="H87" s="151"/>
      <c r="I87" s="151"/>
      <c r="J87" s="151"/>
      <c r="K87" s="57"/>
    </row>
    <row r="88" spans="1:11" s="1" customFormat="1" x14ac:dyDescent="0.2">
      <c r="A88" s="25">
        <v>77</v>
      </c>
      <c r="B88" s="56" t="s">
        <v>144</v>
      </c>
      <c r="C88" s="10" t="s">
        <v>351</v>
      </c>
      <c r="D88" s="57">
        <f t="shared" si="4"/>
        <v>8791473</v>
      </c>
      <c r="E88" s="57">
        <v>8791473</v>
      </c>
      <c r="F88" s="151"/>
      <c r="G88" s="151"/>
      <c r="H88" s="151"/>
      <c r="I88" s="151"/>
      <c r="J88" s="151"/>
      <c r="K88" s="57"/>
    </row>
    <row r="89" spans="1:11" s="1" customFormat="1" x14ac:dyDescent="0.2">
      <c r="A89" s="25">
        <v>78</v>
      </c>
      <c r="B89" s="56" t="s">
        <v>145</v>
      </c>
      <c r="C89" s="52" t="s">
        <v>268</v>
      </c>
      <c r="D89" s="57">
        <f t="shared" si="4"/>
        <v>0</v>
      </c>
      <c r="E89" s="57"/>
      <c r="F89" s="151"/>
      <c r="G89" s="151"/>
      <c r="H89" s="151"/>
      <c r="I89" s="151"/>
      <c r="J89" s="151"/>
      <c r="K89" s="57"/>
    </row>
    <row r="90" spans="1:11" s="1" customFormat="1" ht="24" x14ac:dyDescent="0.2">
      <c r="A90" s="285">
        <v>79</v>
      </c>
      <c r="B90" s="299" t="s">
        <v>146</v>
      </c>
      <c r="C90" s="65" t="s">
        <v>257</v>
      </c>
      <c r="D90" s="57">
        <f t="shared" si="4"/>
        <v>210691408</v>
      </c>
      <c r="E90" s="57">
        <v>210691408</v>
      </c>
      <c r="F90" s="151"/>
      <c r="G90" s="151"/>
      <c r="H90" s="151"/>
      <c r="I90" s="151"/>
      <c r="J90" s="151"/>
      <c r="K90" s="57"/>
    </row>
    <row r="91" spans="1:11" s="1" customFormat="1" ht="36" x14ac:dyDescent="0.2">
      <c r="A91" s="286"/>
      <c r="B91" s="299"/>
      <c r="C91" s="10" t="s">
        <v>349</v>
      </c>
      <c r="D91" s="57">
        <f t="shared" si="4"/>
        <v>5901568</v>
      </c>
      <c r="E91" s="57">
        <v>5901568</v>
      </c>
      <c r="F91" s="151"/>
      <c r="G91" s="151"/>
      <c r="H91" s="151"/>
      <c r="I91" s="151"/>
      <c r="J91" s="151"/>
      <c r="K91" s="57"/>
    </row>
    <row r="92" spans="1:11" s="1" customFormat="1" ht="24" x14ac:dyDescent="0.2">
      <c r="A92" s="286"/>
      <c r="B92" s="299"/>
      <c r="C92" s="10" t="s">
        <v>258</v>
      </c>
      <c r="D92" s="57">
        <f>E94+K92</f>
        <v>0</v>
      </c>
      <c r="E92" s="57"/>
      <c r="F92" s="151"/>
      <c r="G92" s="151"/>
      <c r="H92" s="151"/>
      <c r="I92" s="151"/>
      <c r="J92" s="151"/>
      <c r="K92" s="57"/>
    </row>
    <row r="93" spans="1:11" s="1" customFormat="1" ht="36" x14ac:dyDescent="0.2">
      <c r="A93" s="287"/>
      <c r="B93" s="299"/>
      <c r="C93" s="82" t="s">
        <v>350</v>
      </c>
      <c r="D93" s="57">
        <f>E93+K91</f>
        <v>204789840</v>
      </c>
      <c r="E93" s="57">
        <v>204789840</v>
      </c>
      <c r="F93" s="151"/>
      <c r="G93" s="151"/>
      <c r="H93" s="151"/>
      <c r="I93" s="151"/>
      <c r="J93" s="151"/>
      <c r="K93" s="57"/>
    </row>
    <row r="94" spans="1:11" s="1" customFormat="1" ht="24" x14ac:dyDescent="0.2">
      <c r="A94" s="25">
        <v>80</v>
      </c>
      <c r="B94" s="56" t="s">
        <v>147</v>
      </c>
      <c r="C94" s="52" t="s">
        <v>51</v>
      </c>
      <c r="D94" s="57">
        <f t="shared" ref="D94:D123" si="5">E94+K94</f>
        <v>0</v>
      </c>
      <c r="E94" s="57"/>
      <c r="F94" s="151"/>
      <c r="G94" s="151"/>
      <c r="H94" s="151"/>
      <c r="I94" s="151"/>
      <c r="J94" s="151"/>
      <c r="K94" s="57"/>
    </row>
    <row r="95" spans="1:11" s="1" customFormat="1" x14ac:dyDescent="0.2">
      <c r="A95" s="25">
        <v>81</v>
      </c>
      <c r="B95" s="56" t="s">
        <v>148</v>
      </c>
      <c r="C95" s="52" t="s">
        <v>149</v>
      </c>
      <c r="D95" s="57">
        <f t="shared" si="5"/>
        <v>3256656</v>
      </c>
      <c r="E95" s="145">
        <v>3256656</v>
      </c>
      <c r="F95" s="154"/>
      <c r="G95" s="154"/>
      <c r="H95" s="154"/>
      <c r="I95" s="154"/>
      <c r="J95" s="154"/>
      <c r="K95" s="78"/>
    </row>
    <row r="96" spans="1:11" s="1" customFormat="1" x14ac:dyDescent="0.2">
      <c r="A96" s="25">
        <v>82</v>
      </c>
      <c r="B96" s="80" t="s">
        <v>150</v>
      </c>
      <c r="C96" s="52" t="s">
        <v>151</v>
      </c>
      <c r="D96" s="57">
        <f t="shared" si="5"/>
        <v>18968525</v>
      </c>
      <c r="E96" s="145">
        <v>18968525</v>
      </c>
      <c r="F96" s="154"/>
      <c r="G96" s="154"/>
      <c r="H96" s="154"/>
      <c r="I96" s="154"/>
      <c r="J96" s="154"/>
      <c r="K96" s="78"/>
    </row>
    <row r="97" spans="1:11" s="1" customFormat="1" x14ac:dyDescent="0.2">
      <c r="A97" s="25">
        <v>83</v>
      </c>
      <c r="B97" s="56" t="s">
        <v>152</v>
      </c>
      <c r="C97" s="52" t="s">
        <v>28</v>
      </c>
      <c r="D97" s="57">
        <f t="shared" si="5"/>
        <v>9634572</v>
      </c>
      <c r="E97" s="146">
        <v>9634572</v>
      </c>
      <c r="F97" s="154"/>
      <c r="G97" s="154"/>
      <c r="H97" s="154"/>
      <c r="I97" s="154"/>
      <c r="J97" s="154"/>
      <c r="K97" s="78"/>
    </row>
    <row r="98" spans="1:11" s="1" customFormat="1" x14ac:dyDescent="0.2">
      <c r="A98" s="25">
        <v>84</v>
      </c>
      <c r="B98" s="80" t="s">
        <v>153</v>
      </c>
      <c r="C98" s="52" t="s">
        <v>12</v>
      </c>
      <c r="D98" s="57">
        <f t="shared" si="5"/>
        <v>9932995</v>
      </c>
      <c r="E98" s="145">
        <v>9932995</v>
      </c>
      <c r="F98" s="154"/>
      <c r="G98" s="154"/>
      <c r="H98" s="154"/>
      <c r="I98" s="154"/>
      <c r="J98" s="154"/>
      <c r="K98" s="78"/>
    </row>
    <row r="99" spans="1:11" s="1" customFormat="1" x14ac:dyDescent="0.2">
      <c r="A99" s="25">
        <v>85</v>
      </c>
      <c r="B99" s="80" t="s">
        <v>154</v>
      </c>
      <c r="C99" s="52" t="s">
        <v>27</v>
      </c>
      <c r="D99" s="57">
        <f t="shared" si="5"/>
        <v>25657802</v>
      </c>
      <c r="E99" s="145">
        <v>25657802</v>
      </c>
      <c r="F99" s="154"/>
      <c r="G99" s="154"/>
      <c r="H99" s="154"/>
      <c r="I99" s="154"/>
      <c r="J99" s="154"/>
      <c r="K99" s="78"/>
    </row>
    <row r="100" spans="1:11" s="1" customFormat="1" x14ac:dyDescent="0.2">
      <c r="A100" s="25">
        <v>86</v>
      </c>
      <c r="B100" s="56" t="s">
        <v>155</v>
      </c>
      <c r="C100" s="52" t="s">
        <v>45</v>
      </c>
      <c r="D100" s="57">
        <f t="shared" si="5"/>
        <v>12589816</v>
      </c>
      <c r="E100" s="146">
        <v>12589816</v>
      </c>
      <c r="F100" s="154"/>
      <c r="G100" s="154"/>
      <c r="H100" s="154"/>
      <c r="I100" s="154"/>
      <c r="J100" s="154"/>
      <c r="K100" s="78"/>
    </row>
    <row r="101" spans="1:11" s="1" customFormat="1" x14ac:dyDescent="0.2">
      <c r="A101" s="25">
        <v>87</v>
      </c>
      <c r="B101" s="56" t="s">
        <v>156</v>
      </c>
      <c r="C101" s="52" t="s">
        <v>33</v>
      </c>
      <c r="D101" s="57">
        <f t="shared" si="5"/>
        <v>15639482</v>
      </c>
      <c r="E101" s="145">
        <v>15639482</v>
      </c>
      <c r="F101" s="154"/>
      <c r="G101" s="154"/>
      <c r="H101" s="154"/>
      <c r="I101" s="154"/>
      <c r="J101" s="154"/>
      <c r="K101" s="78"/>
    </row>
    <row r="102" spans="1:11" s="1" customFormat="1" x14ac:dyDescent="0.2">
      <c r="A102" s="25">
        <v>88</v>
      </c>
      <c r="B102" s="56" t="s">
        <v>157</v>
      </c>
      <c r="C102" s="52" t="s">
        <v>29</v>
      </c>
      <c r="D102" s="57">
        <f t="shared" si="5"/>
        <v>33901438</v>
      </c>
      <c r="E102" s="146">
        <v>33901438</v>
      </c>
      <c r="F102" s="154"/>
      <c r="G102" s="154"/>
      <c r="H102" s="154"/>
      <c r="I102" s="154"/>
      <c r="J102" s="154"/>
      <c r="K102" s="78"/>
    </row>
    <row r="103" spans="1:11" s="1" customFormat="1" x14ac:dyDescent="0.2">
      <c r="A103" s="25">
        <v>89</v>
      </c>
      <c r="B103" s="56" t="s">
        <v>158</v>
      </c>
      <c r="C103" s="52" t="s">
        <v>30</v>
      </c>
      <c r="D103" s="57">
        <f t="shared" si="5"/>
        <v>27382858</v>
      </c>
      <c r="E103" s="145">
        <v>27382858</v>
      </c>
      <c r="F103" s="154"/>
      <c r="G103" s="154"/>
      <c r="H103" s="154"/>
      <c r="I103" s="154"/>
      <c r="J103" s="154"/>
      <c r="K103" s="78"/>
    </row>
    <row r="104" spans="1:11" s="1" customFormat="1" x14ac:dyDescent="0.2">
      <c r="A104" s="25">
        <v>90</v>
      </c>
      <c r="B104" s="80" t="s">
        <v>159</v>
      </c>
      <c r="C104" s="52" t="s">
        <v>14</v>
      </c>
      <c r="D104" s="57">
        <f t="shared" si="5"/>
        <v>9072286</v>
      </c>
      <c r="E104" s="145">
        <v>9072286</v>
      </c>
      <c r="F104" s="154"/>
      <c r="G104" s="154"/>
      <c r="H104" s="154"/>
      <c r="I104" s="154"/>
      <c r="J104" s="154"/>
      <c r="K104" s="78"/>
    </row>
    <row r="105" spans="1:11" s="1" customFormat="1" x14ac:dyDescent="0.2">
      <c r="A105" s="25">
        <v>91</v>
      </c>
      <c r="B105" s="56" t="s">
        <v>160</v>
      </c>
      <c r="C105" s="52" t="s">
        <v>31</v>
      </c>
      <c r="D105" s="57">
        <f t="shared" si="5"/>
        <v>14649273</v>
      </c>
      <c r="E105" s="147">
        <v>14649273</v>
      </c>
      <c r="F105" s="154"/>
      <c r="G105" s="154"/>
      <c r="H105" s="154"/>
      <c r="I105" s="154"/>
      <c r="J105" s="154"/>
      <c r="K105" s="78"/>
    </row>
    <row r="106" spans="1:11" s="1" customFormat="1" ht="12" customHeight="1" x14ac:dyDescent="0.2">
      <c r="A106" s="25">
        <v>92</v>
      </c>
      <c r="B106" s="56" t="s">
        <v>161</v>
      </c>
      <c r="C106" s="52" t="s">
        <v>15</v>
      </c>
      <c r="D106" s="57">
        <f t="shared" si="5"/>
        <v>14337501</v>
      </c>
      <c r="E106" s="146">
        <v>14337501</v>
      </c>
      <c r="F106" s="154"/>
      <c r="G106" s="154"/>
      <c r="H106" s="154"/>
      <c r="I106" s="154"/>
      <c r="J106" s="154"/>
      <c r="K106" s="78"/>
    </row>
    <row r="107" spans="1:11" s="22" customFormat="1" x14ac:dyDescent="0.2">
      <c r="A107" s="25">
        <v>93</v>
      </c>
      <c r="B107" s="62" t="s">
        <v>162</v>
      </c>
      <c r="C107" s="59" t="s">
        <v>13</v>
      </c>
      <c r="D107" s="57">
        <f t="shared" si="5"/>
        <v>18716364</v>
      </c>
      <c r="E107" s="145">
        <v>18716364</v>
      </c>
      <c r="F107" s="154">
        <v>49643</v>
      </c>
      <c r="G107" s="154"/>
      <c r="H107" s="154"/>
      <c r="I107" s="154">
        <v>860461</v>
      </c>
      <c r="J107" s="154"/>
      <c r="K107" s="78"/>
    </row>
    <row r="108" spans="1:11" s="1" customFormat="1" x14ac:dyDescent="0.2">
      <c r="A108" s="25">
        <v>94</v>
      </c>
      <c r="B108" s="80" t="s">
        <v>163</v>
      </c>
      <c r="C108" s="52" t="s">
        <v>32</v>
      </c>
      <c r="D108" s="57">
        <f t="shared" si="5"/>
        <v>11402529</v>
      </c>
      <c r="E108" s="147">
        <v>11402529</v>
      </c>
      <c r="F108" s="154"/>
      <c r="G108" s="154"/>
      <c r="H108" s="154"/>
      <c r="I108" s="154"/>
      <c r="J108" s="154"/>
      <c r="K108" s="78"/>
    </row>
    <row r="109" spans="1:11" s="1" customFormat="1" x14ac:dyDescent="0.2">
      <c r="A109" s="25">
        <v>95</v>
      </c>
      <c r="B109" s="80" t="s">
        <v>164</v>
      </c>
      <c r="C109" s="52" t="s">
        <v>55</v>
      </c>
      <c r="D109" s="57">
        <f t="shared" si="5"/>
        <v>16066259</v>
      </c>
      <c r="E109" s="145">
        <v>16066259</v>
      </c>
      <c r="F109" s="154"/>
      <c r="G109" s="154"/>
      <c r="H109" s="154"/>
      <c r="I109" s="154"/>
      <c r="J109" s="154"/>
      <c r="K109" s="78"/>
    </row>
    <row r="110" spans="1:11" s="1" customFormat="1" x14ac:dyDescent="0.2">
      <c r="A110" s="25">
        <v>96</v>
      </c>
      <c r="B110" s="56" t="s">
        <v>165</v>
      </c>
      <c r="C110" s="52" t="s">
        <v>34</v>
      </c>
      <c r="D110" s="57">
        <f t="shared" si="5"/>
        <v>28510965</v>
      </c>
      <c r="E110" s="145">
        <v>28510965</v>
      </c>
      <c r="F110" s="154"/>
      <c r="G110" s="154"/>
      <c r="H110" s="154"/>
      <c r="I110" s="154"/>
      <c r="J110" s="154"/>
      <c r="K110" s="78"/>
    </row>
    <row r="111" spans="1:11" s="1" customFormat="1" x14ac:dyDescent="0.2">
      <c r="A111" s="25">
        <v>97</v>
      </c>
      <c r="B111" s="56" t="s">
        <v>166</v>
      </c>
      <c r="C111" s="52" t="s">
        <v>228</v>
      </c>
      <c r="D111" s="57">
        <f t="shared" si="5"/>
        <v>12511036</v>
      </c>
      <c r="E111" s="146">
        <v>12511036</v>
      </c>
      <c r="F111" s="154"/>
      <c r="G111" s="154"/>
      <c r="H111" s="154"/>
      <c r="I111" s="154"/>
      <c r="J111" s="154"/>
      <c r="K111" s="78"/>
    </row>
    <row r="112" spans="1:11" s="1" customFormat="1" ht="13.5" customHeight="1" x14ac:dyDescent="0.2">
      <c r="A112" s="25">
        <v>98</v>
      </c>
      <c r="B112" s="56" t="s">
        <v>167</v>
      </c>
      <c r="C112" s="52" t="s">
        <v>168</v>
      </c>
      <c r="D112" s="57">
        <f t="shared" si="5"/>
        <v>0</v>
      </c>
      <c r="E112" s="147"/>
      <c r="F112" s="154"/>
      <c r="G112" s="154"/>
      <c r="H112" s="154"/>
      <c r="I112" s="154"/>
      <c r="J112" s="154"/>
      <c r="K112" s="78"/>
    </row>
    <row r="113" spans="1:11" s="1" customFormat="1" x14ac:dyDescent="0.2">
      <c r="A113" s="25">
        <v>99</v>
      </c>
      <c r="B113" s="56" t="s">
        <v>169</v>
      </c>
      <c r="C113" s="52" t="s">
        <v>170</v>
      </c>
      <c r="D113" s="57">
        <f t="shared" si="5"/>
        <v>91626599</v>
      </c>
      <c r="E113" s="147">
        <v>91626599</v>
      </c>
      <c r="F113" s="154"/>
      <c r="G113" s="154">
        <v>91626599</v>
      </c>
      <c r="H113" s="154"/>
      <c r="I113" s="154"/>
      <c r="J113" s="154"/>
      <c r="K113" s="78"/>
    </row>
    <row r="114" spans="1:11" s="1" customFormat="1" x14ac:dyDescent="0.2">
      <c r="A114" s="25">
        <v>100</v>
      </c>
      <c r="B114" s="80" t="s">
        <v>171</v>
      </c>
      <c r="C114" s="52" t="s">
        <v>172</v>
      </c>
      <c r="D114" s="57">
        <f t="shared" si="5"/>
        <v>224810</v>
      </c>
      <c r="E114" s="145">
        <v>224810</v>
      </c>
      <c r="F114" s="154"/>
      <c r="G114" s="154"/>
      <c r="H114" s="154"/>
      <c r="I114" s="154"/>
      <c r="J114" s="154"/>
      <c r="K114" s="78"/>
    </row>
    <row r="115" spans="1:11" s="1" customFormat="1" ht="12.75" customHeight="1" x14ac:dyDescent="0.2">
      <c r="A115" s="25">
        <v>101</v>
      </c>
      <c r="B115" s="80" t="s">
        <v>173</v>
      </c>
      <c r="C115" s="52" t="s">
        <v>174</v>
      </c>
      <c r="D115" s="57">
        <f t="shared" si="5"/>
        <v>161698</v>
      </c>
      <c r="E115" s="146">
        <v>161698</v>
      </c>
      <c r="F115" s="154"/>
      <c r="G115" s="154"/>
      <c r="H115" s="154"/>
      <c r="I115" s="154"/>
      <c r="J115" s="154"/>
      <c r="K115" s="78"/>
    </row>
    <row r="116" spans="1:11" s="1" customFormat="1" ht="24" x14ac:dyDescent="0.2">
      <c r="A116" s="25">
        <v>102</v>
      </c>
      <c r="B116" s="80" t="s">
        <v>175</v>
      </c>
      <c r="C116" s="52" t="s">
        <v>176</v>
      </c>
      <c r="D116" s="57">
        <f t="shared" si="5"/>
        <v>305656</v>
      </c>
      <c r="E116" s="147">
        <v>305656</v>
      </c>
      <c r="F116" s="154"/>
      <c r="G116" s="154"/>
      <c r="H116" s="154"/>
      <c r="I116" s="154"/>
      <c r="J116" s="154"/>
      <c r="K116" s="78"/>
    </row>
    <row r="117" spans="1:11" s="1" customFormat="1" x14ac:dyDescent="0.2">
      <c r="A117" s="25">
        <v>103</v>
      </c>
      <c r="B117" s="80" t="s">
        <v>177</v>
      </c>
      <c r="C117" s="52" t="s">
        <v>178</v>
      </c>
      <c r="D117" s="57">
        <f t="shared" si="5"/>
        <v>0</v>
      </c>
      <c r="E117" s="66"/>
      <c r="F117" s="154"/>
      <c r="G117" s="154"/>
      <c r="H117" s="154"/>
      <c r="I117" s="154"/>
      <c r="J117" s="154"/>
      <c r="K117" s="78"/>
    </row>
    <row r="118" spans="1:11" s="1" customFormat="1" x14ac:dyDescent="0.2">
      <c r="A118" s="25">
        <v>104</v>
      </c>
      <c r="B118" s="80" t="s">
        <v>179</v>
      </c>
      <c r="C118" s="52" t="s">
        <v>180</v>
      </c>
      <c r="D118" s="57">
        <f t="shared" si="5"/>
        <v>26498501</v>
      </c>
      <c r="E118" s="145">
        <v>26498501</v>
      </c>
      <c r="F118" s="154"/>
      <c r="G118" s="154"/>
      <c r="H118" s="154"/>
      <c r="I118" s="154"/>
      <c r="J118" s="155">
        <v>26498501</v>
      </c>
      <c r="K118" s="78"/>
    </row>
    <row r="119" spans="1:11" s="1" customFormat="1" x14ac:dyDescent="0.2">
      <c r="A119" s="25">
        <v>105</v>
      </c>
      <c r="B119" s="79" t="s">
        <v>181</v>
      </c>
      <c r="C119" s="64" t="s">
        <v>182</v>
      </c>
      <c r="D119" s="57">
        <f t="shared" si="5"/>
        <v>0</v>
      </c>
      <c r="E119" s="66"/>
      <c r="F119" s="154"/>
      <c r="G119" s="154"/>
      <c r="H119" s="154"/>
      <c r="I119" s="154"/>
      <c r="J119" s="154"/>
      <c r="K119" s="78"/>
    </row>
    <row r="120" spans="1:11" s="1" customFormat="1" x14ac:dyDescent="0.2">
      <c r="A120" s="25">
        <v>106</v>
      </c>
      <c r="B120" s="56" t="s">
        <v>183</v>
      </c>
      <c r="C120" s="52" t="s">
        <v>184</v>
      </c>
      <c r="D120" s="57">
        <f t="shared" si="5"/>
        <v>42969961</v>
      </c>
      <c r="E120" s="147">
        <v>42969961</v>
      </c>
      <c r="F120" s="154">
        <v>4371355</v>
      </c>
      <c r="G120" s="154">
        <v>38598606</v>
      </c>
      <c r="H120" s="154"/>
      <c r="I120" s="154"/>
      <c r="J120" s="154"/>
      <c r="K120" s="78"/>
    </row>
    <row r="121" spans="1:11" s="1" customFormat="1" ht="11.25" customHeight="1" x14ac:dyDescent="0.2">
      <c r="A121" s="25">
        <v>107</v>
      </c>
      <c r="B121" s="80" t="s">
        <v>185</v>
      </c>
      <c r="C121" s="52" t="s">
        <v>186</v>
      </c>
      <c r="D121" s="57">
        <f t="shared" si="5"/>
        <v>0</v>
      </c>
      <c r="E121" s="66"/>
      <c r="F121" s="154"/>
      <c r="G121" s="154"/>
      <c r="H121" s="154"/>
      <c r="I121" s="154"/>
      <c r="J121" s="154"/>
      <c r="K121" s="78"/>
    </row>
    <row r="122" spans="1:11" s="1" customFormat="1" x14ac:dyDescent="0.2">
      <c r="A122" s="25">
        <v>108</v>
      </c>
      <c r="B122" s="56" t="s">
        <v>187</v>
      </c>
      <c r="C122" s="52" t="s">
        <v>188</v>
      </c>
      <c r="D122" s="57">
        <f t="shared" si="5"/>
        <v>14669875</v>
      </c>
      <c r="E122" s="147">
        <v>14669875</v>
      </c>
      <c r="F122" s="154"/>
      <c r="G122" s="154">
        <v>14669875</v>
      </c>
      <c r="H122" s="154"/>
      <c r="I122" s="154"/>
      <c r="J122" s="154"/>
      <c r="K122" s="78"/>
    </row>
    <row r="123" spans="1:11" s="1" customFormat="1" x14ac:dyDescent="0.2">
      <c r="A123" s="25">
        <v>109</v>
      </c>
      <c r="B123" s="80" t="s">
        <v>189</v>
      </c>
      <c r="C123" s="52" t="s">
        <v>271</v>
      </c>
      <c r="D123" s="57">
        <f t="shared" si="5"/>
        <v>182968</v>
      </c>
      <c r="E123" s="145">
        <v>182968</v>
      </c>
      <c r="F123" s="154"/>
      <c r="G123" s="154"/>
      <c r="H123" s="154"/>
      <c r="I123" s="154"/>
      <c r="J123" s="154"/>
      <c r="K123" s="78"/>
    </row>
    <row r="124" spans="1:11" s="1" customFormat="1" ht="14.25" customHeight="1" x14ac:dyDescent="0.2">
      <c r="A124" s="25">
        <v>110</v>
      </c>
      <c r="B124" s="56" t="s">
        <v>190</v>
      </c>
      <c r="C124" s="52" t="s">
        <v>259</v>
      </c>
      <c r="D124" s="57">
        <f t="shared" ref="D124:D149" si="6">E124+K124</f>
        <v>127652</v>
      </c>
      <c r="E124" s="145">
        <v>127652</v>
      </c>
      <c r="F124" s="154"/>
      <c r="G124" s="154"/>
      <c r="H124" s="154"/>
      <c r="I124" s="154"/>
      <c r="J124" s="154"/>
      <c r="K124" s="78"/>
    </row>
    <row r="125" spans="1:11" s="1" customFormat="1" x14ac:dyDescent="0.2">
      <c r="A125" s="25">
        <v>111</v>
      </c>
      <c r="B125" s="12" t="s">
        <v>405</v>
      </c>
      <c r="C125" s="10" t="s">
        <v>381</v>
      </c>
      <c r="D125" s="57">
        <f t="shared" si="6"/>
        <v>0</v>
      </c>
      <c r="E125" s="66"/>
      <c r="F125" s="154"/>
      <c r="G125" s="154"/>
      <c r="H125" s="154"/>
      <c r="I125" s="154"/>
      <c r="J125" s="154"/>
      <c r="K125" s="78"/>
    </row>
    <row r="126" spans="1:11" s="1" customFormat="1" x14ac:dyDescent="0.2">
      <c r="A126" s="25">
        <v>112</v>
      </c>
      <c r="B126" s="56" t="s">
        <v>191</v>
      </c>
      <c r="C126" s="52" t="s">
        <v>192</v>
      </c>
      <c r="D126" s="57">
        <f t="shared" si="6"/>
        <v>0</v>
      </c>
      <c r="E126" s="66"/>
      <c r="F126" s="154"/>
      <c r="G126" s="154"/>
      <c r="H126" s="154"/>
      <c r="I126" s="154"/>
      <c r="J126" s="154"/>
      <c r="K126" s="78"/>
    </row>
    <row r="127" spans="1:11" s="1" customFormat="1" ht="13.5" customHeight="1" x14ac:dyDescent="0.2">
      <c r="A127" s="25">
        <v>113</v>
      </c>
      <c r="B127" s="56" t="s">
        <v>193</v>
      </c>
      <c r="C127" s="10" t="s">
        <v>390</v>
      </c>
      <c r="D127" s="57">
        <f t="shared" si="6"/>
        <v>37396158</v>
      </c>
      <c r="E127" s="148">
        <v>37396158</v>
      </c>
      <c r="F127" s="154"/>
      <c r="G127" s="154">
        <v>37396158</v>
      </c>
      <c r="H127" s="154"/>
      <c r="I127" s="154"/>
      <c r="J127" s="154"/>
      <c r="K127" s="78"/>
    </row>
    <row r="128" spans="1:11" s="1" customFormat="1" x14ac:dyDescent="0.2">
      <c r="A128" s="25">
        <v>114</v>
      </c>
      <c r="B128" s="80" t="s">
        <v>194</v>
      </c>
      <c r="C128" s="52" t="s">
        <v>195</v>
      </c>
      <c r="D128" s="57">
        <f t="shared" si="6"/>
        <v>0</v>
      </c>
      <c r="E128" s="66"/>
      <c r="F128" s="154"/>
      <c r="G128" s="154"/>
      <c r="H128" s="154"/>
      <c r="I128" s="154"/>
      <c r="J128" s="154"/>
      <c r="K128" s="78"/>
    </row>
    <row r="129" spans="1:11" s="1" customFormat="1" ht="24" x14ac:dyDescent="0.2">
      <c r="A129" s="25">
        <v>115</v>
      </c>
      <c r="B129" s="80" t="s">
        <v>196</v>
      </c>
      <c r="C129" s="52" t="s">
        <v>348</v>
      </c>
      <c r="D129" s="57">
        <f t="shared" si="6"/>
        <v>183819</v>
      </c>
      <c r="E129" s="145">
        <v>183819</v>
      </c>
      <c r="F129" s="154"/>
      <c r="G129" s="154"/>
      <c r="H129" s="154"/>
      <c r="I129" s="154"/>
      <c r="J129" s="154"/>
      <c r="K129" s="78"/>
    </row>
    <row r="130" spans="1:11" s="1" customFormat="1" x14ac:dyDescent="0.2">
      <c r="A130" s="25">
        <v>116</v>
      </c>
      <c r="B130" s="80" t="s">
        <v>197</v>
      </c>
      <c r="C130" s="52" t="s">
        <v>234</v>
      </c>
      <c r="D130" s="57">
        <f t="shared" si="6"/>
        <v>49302731</v>
      </c>
      <c r="E130" s="145">
        <v>49302731</v>
      </c>
      <c r="F130" s="154"/>
      <c r="G130" s="154"/>
      <c r="H130" s="154"/>
      <c r="I130" s="154"/>
      <c r="J130" s="154">
        <v>8456969</v>
      </c>
      <c r="K130" s="78"/>
    </row>
    <row r="131" spans="1:11" ht="10.5" customHeight="1" x14ac:dyDescent="0.2">
      <c r="A131" s="25">
        <v>117</v>
      </c>
      <c r="B131" s="80" t="s">
        <v>198</v>
      </c>
      <c r="C131" s="52" t="s">
        <v>199</v>
      </c>
      <c r="D131" s="57">
        <f t="shared" si="6"/>
        <v>3483026578</v>
      </c>
      <c r="E131" s="145">
        <v>3453407486</v>
      </c>
      <c r="F131" s="154">
        <v>3453407486</v>
      </c>
      <c r="G131" s="154"/>
      <c r="H131" s="154"/>
      <c r="I131" s="154"/>
      <c r="J131" s="154"/>
      <c r="K131" s="78">
        <v>29619092</v>
      </c>
    </row>
    <row r="132" spans="1:11" s="1" customFormat="1" x14ac:dyDescent="0.2">
      <c r="A132" s="25">
        <v>118</v>
      </c>
      <c r="B132" s="80" t="s">
        <v>200</v>
      </c>
      <c r="C132" s="52" t="s">
        <v>42</v>
      </c>
      <c r="D132" s="57">
        <f t="shared" si="6"/>
        <v>5056310</v>
      </c>
      <c r="E132" s="145">
        <v>5056310</v>
      </c>
      <c r="F132" s="154"/>
      <c r="G132" s="154"/>
      <c r="H132" s="154"/>
      <c r="I132" s="154"/>
      <c r="J132" s="154"/>
      <c r="K132" s="78"/>
    </row>
    <row r="133" spans="1:11" s="1" customFormat="1" x14ac:dyDescent="0.2">
      <c r="A133" s="25">
        <v>119</v>
      </c>
      <c r="B133" s="56" t="s">
        <v>201</v>
      </c>
      <c r="C133" s="52" t="s">
        <v>48</v>
      </c>
      <c r="D133" s="57">
        <f t="shared" si="6"/>
        <v>80913908</v>
      </c>
      <c r="E133" s="145">
        <v>80913908</v>
      </c>
      <c r="F133" s="154">
        <v>21847086</v>
      </c>
      <c r="G133" s="154"/>
      <c r="H133" s="154"/>
      <c r="I133" s="154"/>
      <c r="J133" s="154"/>
      <c r="K133" s="78"/>
    </row>
    <row r="134" spans="1:11" s="1" customFormat="1" x14ac:dyDescent="0.2">
      <c r="A134" s="25">
        <v>120</v>
      </c>
      <c r="B134" s="56" t="s">
        <v>202</v>
      </c>
      <c r="C134" s="52" t="s">
        <v>236</v>
      </c>
      <c r="D134" s="57">
        <f t="shared" si="6"/>
        <v>42991452</v>
      </c>
      <c r="E134" s="145">
        <v>42991452</v>
      </c>
      <c r="F134" s="154"/>
      <c r="G134" s="154"/>
      <c r="H134" s="154"/>
      <c r="I134" s="154"/>
      <c r="J134" s="154"/>
      <c r="K134" s="78"/>
    </row>
    <row r="135" spans="1:11" s="1" customFormat="1" x14ac:dyDescent="0.2">
      <c r="A135" s="25">
        <v>121</v>
      </c>
      <c r="B135" s="56" t="s">
        <v>203</v>
      </c>
      <c r="C135" s="52" t="s">
        <v>50</v>
      </c>
      <c r="D135" s="57">
        <f t="shared" si="6"/>
        <v>28157781</v>
      </c>
      <c r="E135" s="147">
        <v>28157781</v>
      </c>
      <c r="F135" s="154"/>
      <c r="G135" s="154"/>
      <c r="H135" s="154"/>
      <c r="I135" s="154"/>
      <c r="J135" s="154"/>
      <c r="K135" s="78"/>
    </row>
    <row r="136" spans="1:11" s="1" customFormat="1" x14ac:dyDescent="0.2">
      <c r="A136" s="25">
        <v>122</v>
      </c>
      <c r="B136" s="80" t="s">
        <v>204</v>
      </c>
      <c r="C136" s="52" t="s">
        <v>49</v>
      </c>
      <c r="D136" s="57">
        <f t="shared" si="6"/>
        <v>96261989</v>
      </c>
      <c r="E136" s="147">
        <v>96261989</v>
      </c>
      <c r="F136" s="154"/>
      <c r="G136" s="154">
        <v>79000886</v>
      </c>
      <c r="H136" s="154"/>
      <c r="I136" s="154"/>
      <c r="J136" s="154"/>
      <c r="K136" s="78"/>
    </row>
    <row r="137" spans="1:11" s="1" customFormat="1" x14ac:dyDescent="0.2">
      <c r="A137" s="25">
        <v>123</v>
      </c>
      <c r="B137" s="80" t="s">
        <v>205</v>
      </c>
      <c r="C137" s="52" t="s">
        <v>206</v>
      </c>
      <c r="D137" s="57">
        <f t="shared" si="6"/>
        <v>0</v>
      </c>
      <c r="E137" s="145"/>
      <c r="F137" s="154"/>
      <c r="G137" s="154"/>
      <c r="H137" s="154"/>
      <c r="I137" s="154"/>
      <c r="J137" s="154"/>
      <c r="K137" s="78"/>
    </row>
    <row r="138" spans="1:11" s="1" customFormat="1" x14ac:dyDescent="0.2">
      <c r="A138" s="25">
        <v>124</v>
      </c>
      <c r="B138" s="80" t="s">
        <v>207</v>
      </c>
      <c r="C138" s="52" t="s">
        <v>43</v>
      </c>
      <c r="D138" s="57">
        <f t="shared" si="6"/>
        <v>7017356</v>
      </c>
      <c r="E138" s="145">
        <v>7017356</v>
      </c>
      <c r="F138" s="154"/>
      <c r="G138" s="154"/>
      <c r="H138" s="154"/>
      <c r="I138" s="154"/>
      <c r="J138" s="154"/>
      <c r="K138" s="78"/>
    </row>
    <row r="139" spans="1:11" s="1" customFormat="1" x14ac:dyDescent="0.2">
      <c r="A139" s="25">
        <v>125</v>
      </c>
      <c r="B139" s="56" t="s">
        <v>208</v>
      </c>
      <c r="C139" s="52" t="s">
        <v>235</v>
      </c>
      <c r="D139" s="57">
        <f t="shared" si="6"/>
        <v>43032250</v>
      </c>
      <c r="E139" s="145">
        <v>43032250</v>
      </c>
      <c r="F139" s="154"/>
      <c r="G139" s="154"/>
      <c r="H139" s="154"/>
      <c r="I139" s="154"/>
      <c r="J139" s="154"/>
      <c r="K139" s="78"/>
    </row>
    <row r="140" spans="1:11" s="1" customFormat="1" x14ac:dyDescent="0.2">
      <c r="A140" s="25">
        <v>126</v>
      </c>
      <c r="B140" s="56" t="s">
        <v>209</v>
      </c>
      <c r="C140" s="52" t="s">
        <v>210</v>
      </c>
      <c r="D140" s="57">
        <f t="shared" si="6"/>
        <v>56602638</v>
      </c>
      <c r="E140" s="145">
        <v>56602638</v>
      </c>
      <c r="F140" s="154"/>
      <c r="G140" s="154"/>
      <c r="H140" s="154"/>
      <c r="I140" s="154"/>
      <c r="J140" s="154"/>
      <c r="K140" s="78"/>
    </row>
    <row r="141" spans="1:11" x14ac:dyDescent="0.2">
      <c r="A141" s="25">
        <v>127</v>
      </c>
      <c r="B141" s="80" t="s">
        <v>211</v>
      </c>
      <c r="C141" s="52" t="s">
        <v>212</v>
      </c>
      <c r="D141" s="57">
        <f t="shared" si="6"/>
        <v>141114392</v>
      </c>
      <c r="E141" s="145">
        <v>141114392</v>
      </c>
      <c r="F141" s="154"/>
      <c r="G141" s="154"/>
      <c r="H141" s="154">
        <v>144456353</v>
      </c>
      <c r="I141" s="154"/>
      <c r="J141" s="154"/>
      <c r="K141" s="78"/>
    </row>
    <row r="142" spans="1:11" x14ac:dyDescent="0.2">
      <c r="A142" s="25">
        <v>128</v>
      </c>
      <c r="B142" s="56" t="s">
        <v>213</v>
      </c>
      <c r="C142" s="52" t="s">
        <v>214</v>
      </c>
      <c r="D142" s="57">
        <f t="shared" si="6"/>
        <v>0</v>
      </c>
      <c r="E142" s="66"/>
      <c r="F142" s="154"/>
      <c r="G142" s="154"/>
      <c r="H142" s="154"/>
      <c r="I142" s="154"/>
      <c r="J142" s="154"/>
      <c r="K142" s="78"/>
    </row>
    <row r="143" spans="1:11" ht="12.75" x14ac:dyDescent="0.2">
      <c r="A143" s="25">
        <v>129</v>
      </c>
      <c r="B143" s="36" t="s">
        <v>215</v>
      </c>
      <c r="C143" s="67" t="s">
        <v>216</v>
      </c>
      <c r="D143" s="57">
        <f t="shared" si="6"/>
        <v>99803320</v>
      </c>
      <c r="E143" s="145">
        <v>85712840</v>
      </c>
      <c r="F143" s="154">
        <v>85712840</v>
      </c>
      <c r="G143" s="154"/>
      <c r="H143" s="154"/>
      <c r="I143" s="154"/>
      <c r="J143" s="154"/>
      <c r="K143" s="78">
        <v>14090480</v>
      </c>
    </row>
    <row r="144" spans="1:11" ht="12.75" x14ac:dyDescent="0.2">
      <c r="A144" s="25">
        <v>130</v>
      </c>
      <c r="B144" s="36" t="s">
        <v>260</v>
      </c>
      <c r="C144" s="37" t="s">
        <v>261</v>
      </c>
      <c r="D144" s="57">
        <f t="shared" si="6"/>
        <v>0</v>
      </c>
      <c r="E144" s="61"/>
      <c r="F144" s="153"/>
      <c r="G144" s="153"/>
      <c r="H144" s="153"/>
      <c r="I144" s="153"/>
      <c r="J144" s="153"/>
      <c r="K144" s="61"/>
    </row>
    <row r="145" spans="1:67" ht="12.75" x14ac:dyDescent="0.2">
      <c r="A145" s="25">
        <v>131</v>
      </c>
      <c r="B145" s="36" t="s">
        <v>262</v>
      </c>
      <c r="C145" s="39" t="s">
        <v>263</v>
      </c>
      <c r="D145" s="57">
        <f t="shared" si="6"/>
        <v>0</v>
      </c>
      <c r="E145" s="61"/>
      <c r="F145" s="153"/>
      <c r="G145" s="153"/>
      <c r="H145" s="153"/>
      <c r="I145" s="153"/>
      <c r="J145" s="153"/>
      <c r="K145" s="61"/>
    </row>
    <row r="146" spans="1:67" ht="12.75" x14ac:dyDescent="0.2">
      <c r="A146" s="25">
        <v>132</v>
      </c>
      <c r="B146" s="36" t="s">
        <v>264</v>
      </c>
      <c r="C146" s="37" t="s">
        <v>265</v>
      </c>
      <c r="D146" s="57">
        <f t="shared" si="6"/>
        <v>0</v>
      </c>
      <c r="E146" s="61"/>
      <c r="F146" s="153"/>
      <c r="G146" s="153"/>
      <c r="H146" s="153"/>
      <c r="I146" s="153"/>
      <c r="J146" s="153"/>
      <c r="K146" s="61"/>
    </row>
    <row r="147" spans="1:67" x14ac:dyDescent="0.2">
      <c r="A147" s="25">
        <v>133</v>
      </c>
      <c r="B147" s="79" t="s">
        <v>269</v>
      </c>
      <c r="C147" s="68" t="s">
        <v>270</v>
      </c>
      <c r="D147" s="57">
        <f t="shared" si="6"/>
        <v>0</v>
      </c>
      <c r="E147" s="61"/>
      <c r="F147" s="153"/>
      <c r="G147" s="153"/>
      <c r="H147" s="153"/>
      <c r="I147" s="153"/>
      <c r="J147" s="153"/>
      <c r="K147" s="61"/>
    </row>
    <row r="148" spans="1:67" s="4" customFormat="1" x14ac:dyDescent="0.2">
      <c r="A148" s="25">
        <v>134</v>
      </c>
      <c r="B148" s="91" t="s">
        <v>358</v>
      </c>
      <c r="C148" s="42" t="s">
        <v>357</v>
      </c>
      <c r="D148" s="57">
        <f t="shared" si="6"/>
        <v>0</v>
      </c>
      <c r="E148" s="84"/>
      <c r="F148" s="156"/>
      <c r="G148" s="156"/>
      <c r="H148" s="153"/>
      <c r="I148" s="156"/>
      <c r="J148" s="156"/>
      <c r="K148" s="8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s="4" customFormat="1" x14ac:dyDescent="0.2">
      <c r="A149" s="25">
        <v>135</v>
      </c>
      <c r="B149" s="88" t="s">
        <v>385</v>
      </c>
      <c r="C149" s="144" t="s">
        <v>382</v>
      </c>
      <c r="D149" s="57">
        <f t="shared" si="6"/>
        <v>26042658</v>
      </c>
      <c r="E149" s="57">
        <v>26042658</v>
      </c>
      <c r="F149" s="156"/>
      <c r="G149" s="156"/>
      <c r="H149" s="153">
        <v>26042658</v>
      </c>
      <c r="I149" s="156"/>
      <c r="J149" s="156"/>
      <c r="K149" s="8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s="1" customFormat="1" x14ac:dyDescent="0.2">
      <c r="A150" s="25">
        <v>136</v>
      </c>
      <c r="B150" s="164">
        <v>20058</v>
      </c>
      <c r="C150" s="52" t="s">
        <v>399</v>
      </c>
      <c r="D150" s="57">
        <f>E150+K150</f>
        <v>184103</v>
      </c>
      <c r="E150" s="145">
        <v>184103</v>
      </c>
      <c r="F150" s="154"/>
      <c r="G150" s="154"/>
      <c r="H150" s="154"/>
      <c r="I150" s="154"/>
      <c r="J150" s="154"/>
      <c r="K150" s="165"/>
    </row>
    <row r="151" spans="1:67" s="4" customFormat="1" x14ac:dyDescent="0.2">
      <c r="A151" s="6"/>
      <c r="B151" s="6"/>
      <c r="C151" s="7"/>
      <c r="D151" s="8"/>
      <c r="E151" s="8"/>
      <c r="F151" s="149"/>
      <c r="G151" s="149"/>
      <c r="H151" s="157"/>
      <c r="I151" s="149"/>
      <c r="J151" s="149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s="4" customFormat="1" x14ac:dyDescent="0.2">
      <c r="A152" s="6"/>
      <c r="B152" s="6"/>
      <c r="C152" s="7"/>
      <c r="D152" s="8"/>
      <c r="E152" s="8"/>
      <c r="F152" s="149"/>
      <c r="G152" s="149"/>
      <c r="H152" s="157"/>
      <c r="I152" s="149"/>
      <c r="J152" s="149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</sheetData>
  <mergeCells count="12">
    <mergeCell ref="A8:C8"/>
    <mergeCell ref="A11:C11"/>
    <mergeCell ref="A90:A93"/>
    <mergeCell ref="B90:B93"/>
    <mergeCell ref="A3:L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5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3" sqref="J1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50" customWidth="1"/>
    <col min="5" max="5" width="16.140625" style="50" customWidth="1"/>
    <col min="6" max="8" width="13.140625" style="50" customWidth="1"/>
    <col min="9" max="16384" width="9.140625" style="8"/>
  </cols>
  <sheetData>
    <row r="2" spans="1:8" ht="33" customHeight="1" x14ac:dyDescent="0.2">
      <c r="A2" s="306" t="s">
        <v>364</v>
      </c>
      <c r="B2" s="306"/>
      <c r="C2" s="306"/>
      <c r="D2" s="306"/>
      <c r="E2" s="306"/>
      <c r="F2" s="306"/>
      <c r="G2" s="306"/>
      <c r="H2" s="306"/>
    </row>
    <row r="3" spans="1:8" x14ac:dyDescent="0.2">
      <c r="C3" s="9"/>
      <c r="H3" s="50" t="s">
        <v>289</v>
      </c>
    </row>
    <row r="4" spans="1:8" s="2" customFormat="1" ht="15.75" customHeight="1" x14ac:dyDescent="0.2">
      <c r="A4" s="296" t="s">
        <v>46</v>
      </c>
      <c r="B4" s="296" t="s">
        <v>58</v>
      </c>
      <c r="C4" s="297" t="s">
        <v>47</v>
      </c>
      <c r="D4" s="310" t="s">
        <v>319</v>
      </c>
      <c r="E4" s="310"/>
      <c r="F4" s="310"/>
      <c r="G4" s="310"/>
      <c r="H4" s="310"/>
    </row>
    <row r="5" spans="1:8" ht="15" customHeight="1" x14ac:dyDescent="0.2">
      <c r="A5" s="296"/>
      <c r="B5" s="296"/>
      <c r="C5" s="297"/>
      <c r="D5" s="307" t="s">
        <v>238</v>
      </c>
      <c r="E5" s="307" t="s">
        <v>341</v>
      </c>
      <c r="F5" s="307" t="s">
        <v>320</v>
      </c>
      <c r="G5" s="307" t="s">
        <v>321</v>
      </c>
      <c r="H5" s="307" t="s">
        <v>35</v>
      </c>
    </row>
    <row r="6" spans="1:8" ht="14.25" customHeight="1" x14ac:dyDescent="0.2">
      <c r="A6" s="296"/>
      <c r="B6" s="296"/>
      <c r="C6" s="297"/>
      <c r="D6" s="308"/>
      <c r="E6" s="308"/>
      <c r="F6" s="308"/>
      <c r="G6" s="308"/>
      <c r="H6" s="308"/>
    </row>
    <row r="7" spans="1:8" ht="30.75" customHeight="1" x14ac:dyDescent="0.2">
      <c r="A7" s="296"/>
      <c r="B7" s="296"/>
      <c r="C7" s="297"/>
      <c r="D7" s="309"/>
      <c r="E7" s="309"/>
      <c r="F7" s="309"/>
      <c r="G7" s="309"/>
      <c r="H7" s="309"/>
    </row>
    <row r="8" spans="1:8" s="2" customFormat="1" x14ac:dyDescent="0.2">
      <c r="A8" s="291" t="s">
        <v>233</v>
      </c>
      <c r="B8" s="291"/>
      <c r="C8" s="291"/>
      <c r="D8" s="93">
        <f>D9+D10+D11</f>
        <v>31691983258</v>
      </c>
      <c r="E8" s="93">
        <f t="shared" ref="E8:H8" si="0">E9+E10+E11</f>
        <v>22972568288</v>
      </c>
      <c r="F8" s="93">
        <f t="shared" si="0"/>
        <v>3513017440</v>
      </c>
      <c r="G8" s="93">
        <f t="shared" si="0"/>
        <v>573798014</v>
      </c>
      <c r="H8" s="93">
        <f t="shared" si="0"/>
        <v>4632599516</v>
      </c>
    </row>
    <row r="9" spans="1:8" s="3" customFormat="1" ht="11.25" customHeight="1" x14ac:dyDescent="0.2">
      <c r="A9" s="5"/>
      <c r="B9" s="5"/>
      <c r="C9" s="11" t="s">
        <v>56</v>
      </c>
      <c r="D9" s="94">
        <f>E9+F9+G9+H9</f>
        <v>4403378601</v>
      </c>
      <c r="E9" s="94">
        <v>4313482016</v>
      </c>
      <c r="F9" s="94">
        <v>88240000</v>
      </c>
      <c r="G9" s="94"/>
      <c r="H9" s="94">
        <v>1656585</v>
      </c>
    </row>
    <row r="10" spans="1:8" s="3" customFormat="1" ht="11.25" customHeight="1" x14ac:dyDescent="0.2">
      <c r="A10" s="5"/>
      <c r="B10" s="5"/>
      <c r="C10" s="11" t="s">
        <v>297</v>
      </c>
      <c r="D10" s="94">
        <f>E10+F10+G10+H10</f>
        <v>0</v>
      </c>
      <c r="E10" s="94"/>
      <c r="F10" s="94"/>
      <c r="G10" s="94"/>
      <c r="H10" s="94"/>
    </row>
    <row r="11" spans="1:8" s="2" customFormat="1" x14ac:dyDescent="0.2">
      <c r="A11" s="291" t="s">
        <v>232</v>
      </c>
      <c r="B11" s="291"/>
      <c r="C11" s="291"/>
      <c r="D11" s="93">
        <f>SUM(D12:D148)-D93</f>
        <v>27288604657</v>
      </c>
      <c r="E11" s="93">
        <f>SUM(E12:E148)-E93</f>
        <v>18659086272</v>
      </c>
      <c r="F11" s="93">
        <f>SUM(F12:F148)-F93</f>
        <v>3424777440</v>
      </c>
      <c r="G11" s="93">
        <f>SUM(G12:G148)-G93</f>
        <v>573798014</v>
      </c>
      <c r="H11" s="93">
        <f>SUM(H12:H148)-H93</f>
        <v>4630942931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86">
        <f t="shared" ref="D12:D71" si="1">E12+F12+G12+H12</f>
        <v>55482028</v>
      </c>
      <c r="E12" s="86">
        <v>55482028</v>
      </c>
      <c r="F12" s="86">
        <v>0</v>
      </c>
      <c r="G12" s="86">
        <v>0</v>
      </c>
      <c r="H12" s="86">
        <v>0</v>
      </c>
    </row>
    <row r="13" spans="1:8" s="1" customFormat="1" x14ac:dyDescent="0.2">
      <c r="A13" s="25">
        <v>2</v>
      </c>
      <c r="B13" s="14" t="s">
        <v>60</v>
      </c>
      <c r="C13" s="10" t="s">
        <v>217</v>
      </c>
      <c r="D13" s="86">
        <f t="shared" si="1"/>
        <v>42859185</v>
      </c>
      <c r="E13" s="86">
        <v>42788612</v>
      </c>
      <c r="F13" s="86">
        <v>70573</v>
      </c>
      <c r="G13" s="86">
        <v>0</v>
      </c>
      <c r="H13" s="86">
        <v>0</v>
      </c>
    </row>
    <row r="14" spans="1:8" s="22" customFormat="1" x14ac:dyDescent="0.2">
      <c r="A14" s="25">
        <v>3</v>
      </c>
      <c r="B14" s="27" t="s">
        <v>61</v>
      </c>
      <c r="C14" s="21" t="s">
        <v>5</v>
      </c>
      <c r="D14" s="89">
        <f t="shared" si="1"/>
        <v>256209090</v>
      </c>
      <c r="E14" s="89">
        <v>256209090</v>
      </c>
      <c r="F14" s="89">
        <v>0</v>
      </c>
      <c r="G14" s="89">
        <v>0</v>
      </c>
      <c r="H14" s="89">
        <v>0</v>
      </c>
    </row>
    <row r="15" spans="1:8" s="1" customFormat="1" ht="14.25" customHeight="1" x14ac:dyDescent="0.2">
      <c r="A15" s="25">
        <v>4</v>
      </c>
      <c r="B15" s="12" t="s">
        <v>62</v>
      </c>
      <c r="C15" s="10" t="s">
        <v>218</v>
      </c>
      <c r="D15" s="86">
        <f t="shared" si="1"/>
        <v>47306439</v>
      </c>
      <c r="E15" s="86">
        <v>47306439</v>
      </c>
      <c r="F15" s="86">
        <v>0</v>
      </c>
      <c r="G15" s="86">
        <v>0</v>
      </c>
      <c r="H15" s="86">
        <v>0</v>
      </c>
    </row>
    <row r="16" spans="1:8" s="1" customFormat="1" x14ac:dyDescent="0.2">
      <c r="A16" s="25">
        <v>5</v>
      </c>
      <c r="B16" s="12" t="s">
        <v>63</v>
      </c>
      <c r="C16" s="10" t="s">
        <v>8</v>
      </c>
      <c r="D16" s="86">
        <f>E16+F16+G16+H16</f>
        <v>57071469</v>
      </c>
      <c r="E16" s="86">
        <v>57071469</v>
      </c>
      <c r="F16" s="86">
        <v>0</v>
      </c>
      <c r="G16" s="86">
        <v>0</v>
      </c>
      <c r="H16" s="86">
        <v>0</v>
      </c>
    </row>
    <row r="17" spans="1:8" s="22" customFormat="1" x14ac:dyDescent="0.2">
      <c r="A17" s="25">
        <v>6</v>
      </c>
      <c r="B17" s="27" t="s">
        <v>64</v>
      </c>
      <c r="C17" s="21" t="s">
        <v>65</v>
      </c>
      <c r="D17" s="89">
        <f t="shared" si="1"/>
        <v>636936692</v>
      </c>
      <c r="E17" s="89">
        <v>574661546</v>
      </c>
      <c r="F17" s="89">
        <v>1055884</v>
      </c>
      <c r="G17" s="89">
        <v>0</v>
      </c>
      <c r="H17" s="89">
        <v>61219262</v>
      </c>
    </row>
    <row r="18" spans="1:8" s="1" customFormat="1" x14ac:dyDescent="0.2">
      <c r="A18" s="25">
        <v>7</v>
      </c>
      <c r="B18" s="12" t="s">
        <v>66</v>
      </c>
      <c r="C18" s="10" t="s">
        <v>219</v>
      </c>
      <c r="D18" s="86">
        <f t="shared" si="1"/>
        <v>202246398</v>
      </c>
      <c r="E18" s="86">
        <v>202246398</v>
      </c>
      <c r="F18" s="86">
        <v>0</v>
      </c>
      <c r="G18" s="86">
        <v>0</v>
      </c>
      <c r="H18" s="86">
        <v>0</v>
      </c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86">
        <f t="shared" si="1"/>
        <v>41460569</v>
      </c>
      <c r="E19" s="86">
        <v>41419446</v>
      </c>
      <c r="F19" s="86">
        <v>41123</v>
      </c>
      <c r="G19" s="86">
        <v>0</v>
      </c>
      <c r="H19" s="86">
        <v>0</v>
      </c>
    </row>
    <row r="20" spans="1:8" s="1" customFormat="1" x14ac:dyDescent="0.2">
      <c r="A20" s="25">
        <v>9</v>
      </c>
      <c r="B20" s="26" t="s">
        <v>68</v>
      </c>
      <c r="C20" s="10" t="s">
        <v>6</v>
      </c>
      <c r="D20" s="86">
        <f t="shared" si="1"/>
        <v>65746984</v>
      </c>
      <c r="E20" s="86">
        <v>65746984</v>
      </c>
      <c r="F20" s="86">
        <v>0</v>
      </c>
      <c r="G20" s="86">
        <v>0</v>
      </c>
      <c r="H20" s="86">
        <v>0</v>
      </c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86">
        <f t="shared" si="1"/>
        <v>51583972</v>
      </c>
      <c r="E21" s="86">
        <v>51583972</v>
      </c>
      <c r="F21" s="86">
        <v>0</v>
      </c>
      <c r="G21" s="86">
        <v>0</v>
      </c>
      <c r="H21" s="86">
        <v>0</v>
      </c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86">
        <f t="shared" si="1"/>
        <v>55989835</v>
      </c>
      <c r="E22" s="86">
        <v>55989835</v>
      </c>
      <c r="F22" s="86">
        <v>0</v>
      </c>
      <c r="G22" s="86">
        <v>0</v>
      </c>
      <c r="H22" s="86">
        <v>0</v>
      </c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86">
        <f t="shared" si="1"/>
        <v>128804378</v>
      </c>
      <c r="E23" s="86">
        <v>128804378</v>
      </c>
      <c r="F23" s="86">
        <v>0</v>
      </c>
      <c r="G23" s="86">
        <v>0</v>
      </c>
      <c r="H23" s="86">
        <v>0</v>
      </c>
    </row>
    <row r="24" spans="1:8" s="1" customFormat="1" x14ac:dyDescent="0.2">
      <c r="A24" s="25">
        <v>13</v>
      </c>
      <c r="B24" s="26" t="s">
        <v>239</v>
      </c>
      <c r="C24" s="10" t="s">
        <v>240</v>
      </c>
      <c r="D24" s="86">
        <f t="shared" si="1"/>
        <v>0</v>
      </c>
      <c r="E24" s="86">
        <v>0</v>
      </c>
      <c r="F24" s="86">
        <v>0</v>
      </c>
      <c r="G24" s="86">
        <v>0</v>
      </c>
      <c r="H24" s="86">
        <v>0</v>
      </c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86">
        <f t="shared" si="1"/>
        <v>60622853</v>
      </c>
      <c r="E25" s="86">
        <v>60622853</v>
      </c>
      <c r="F25" s="86">
        <v>0</v>
      </c>
      <c r="G25" s="86">
        <v>0</v>
      </c>
      <c r="H25" s="86">
        <v>0</v>
      </c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86">
        <f t="shared" si="1"/>
        <v>80403354</v>
      </c>
      <c r="E26" s="86">
        <v>80403354</v>
      </c>
      <c r="F26" s="86">
        <v>0</v>
      </c>
      <c r="G26" s="86">
        <v>0</v>
      </c>
      <c r="H26" s="86">
        <v>0</v>
      </c>
    </row>
    <row r="27" spans="1:8" s="1" customFormat="1" x14ac:dyDescent="0.2">
      <c r="A27" s="25">
        <v>16</v>
      </c>
      <c r="B27" s="26" t="s">
        <v>74</v>
      </c>
      <c r="C27" s="10" t="s">
        <v>220</v>
      </c>
      <c r="D27" s="86">
        <f t="shared" si="1"/>
        <v>136102348</v>
      </c>
      <c r="E27" s="86">
        <v>136102348</v>
      </c>
      <c r="F27" s="86">
        <v>0</v>
      </c>
      <c r="G27" s="86">
        <v>0</v>
      </c>
      <c r="H27" s="86">
        <v>0</v>
      </c>
    </row>
    <row r="28" spans="1:8" s="22" customFormat="1" x14ac:dyDescent="0.2">
      <c r="A28" s="25">
        <v>17</v>
      </c>
      <c r="B28" s="27" t="s">
        <v>75</v>
      </c>
      <c r="C28" s="21" t="s">
        <v>9</v>
      </c>
      <c r="D28" s="89">
        <f t="shared" si="1"/>
        <v>644258548</v>
      </c>
      <c r="E28" s="89">
        <v>596237153</v>
      </c>
      <c r="F28" s="89">
        <v>1847386</v>
      </c>
      <c r="G28" s="89">
        <v>0</v>
      </c>
      <c r="H28" s="89">
        <v>46174009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86">
        <f t="shared" si="1"/>
        <v>31791511</v>
      </c>
      <c r="E29" s="86">
        <v>31791511</v>
      </c>
      <c r="F29" s="86">
        <v>0</v>
      </c>
      <c r="G29" s="86">
        <v>0</v>
      </c>
      <c r="H29" s="86">
        <v>0</v>
      </c>
    </row>
    <row r="30" spans="1:8" s="1" customFormat="1" x14ac:dyDescent="0.2">
      <c r="A30" s="25">
        <v>19</v>
      </c>
      <c r="B30" s="12" t="s">
        <v>77</v>
      </c>
      <c r="C30" s="10" t="s">
        <v>221</v>
      </c>
      <c r="D30" s="86">
        <f t="shared" si="1"/>
        <v>30614665</v>
      </c>
      <c r="E30" s="86">
        <v>30614665</v>
      </c>
      <c r="F30" s="86">
        <v>0</v>
      </c>
      <c r="G30" s="86">
        <v>0</v>
      </c>
      <c r="H30" s="86">
        <v>0</v>
      </c>
    </row>
    <row r="31" spans="1:8" x14ac:dyDescent="0.2">
      <c r="A31" s="25">
        <v>20</v>
      </c>
      <c r="B31" s="12" t="s">
        <v>78</v>
      </c>
      <c r="C31" s="10" t="s">
        <v>79</v>
      </c>
      <c r="D31" s="85">
        <f t="shared" si="1"/>
        <v>211708829</v>
      </c>
      <c r="E31" s="85">
        <v>211205812</v>
      </c>
      <c r="F31" s="85">
        <v>503017</v>
      </c>
      <c r="G31" s="85">
        <v>0</v>
      </c>
      <c r="H31" s="85">
        <v>0</v>
      </c>
    </row>
    <row r="32" spans="1:8" s="22" customFormat="1" x14ac:dyDescent="0.2">
      <c r="A32" s="25">
        <v>21</v>
      </c>
      <c r="B32" s="23" t="s">
        <v>80</v>
      </c>
      <c r="C32" s="21" t="s">
        <v>40</v>
      </c>
      <c r="D32" s="89">
        <f t="shared" si="1"/>
        <v>375310309</v>
      </c>
      <c r="E32" s="89">
        <v>326726836</v>
      </c>
      <c r="F32" s="89">
        <v>25850</v>
      </c>
      <c r="G32" s="89">
        <v>30196598</v>
      </c>
      <c r="H32" s="89">
        <v>18361025</v>
      </c>
    </row>
    <row r="33" spans="1:8" s="22" customFormat="1" x14ac:dyDescent="0.2">
      <c r="A33" s="25">
        <v>22</v>
      </c>
      <c r="B33" s="27" t="s">
        <v>81</v>
      </c>
      <c r="C33" s="21" t="s">
        <v>82</v>
      </c>
      <c r="D33" s="89">
        <f t="shared" si="1"/>
        <v>0</v>
      </c>
      <c r="E33" s="89">
        <v>0</v>
      </c>
      <c r="F33" s="89">
        <v>0</v>
      </c>
      <c r="G33" s="89">
        <v>0</v>
      </c>
      <c r="H33" s="89">
        <v>0</v>
      </c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86">
        <f t="shared" si="1"/>
        <v>0</v>
      </c>
      <c r="E34" s="86">
        <v>0</v>
      </c>
      <c r="F34" s="86">
        <v>0</v>
      </c>
      <c r="G34" s="86">
        <v>0</v>
      </c>
      <c r="H34" s="86">
        <v>0</v>
      </c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86">
        <f t="shared" si="1"/>
        <v>0</v>
      </c>
      <c r="E35" s="86">
        <v>0</v>
      </c>
      <c r="F35" s="86">
        <v>0</v>
      </c>
      <c r="G35" s="86">
        <v>0</v>
      </c>
      <c r="H35" s="86">
        <v>0</v>
      </c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86">
        <f t="shared" si="1"/>
        <v>1532230871</v>
      </c>
      <c r="E36" s="86">
        <v>1234227709</v>
      </c>
      <c r="F36" s="86">
        <v>55939720</v>
      </c>
      <c r="G36" s="86">
        <v>0</v>
      </c>
      <c r="H36" s="86">
        <v>242063442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86">
        <f t="shared" si="1"/>
        <v>97943747</v>
      </c>
      <c r="E37" s="86">
        <v>97943747</v>
      </c>
      <c r="F37" s="86">
        <v>0</v>
      </c>
      <c r="G37" s="86">
        <v>0</v>
      </c>
      <c r="H37" s="86">
        <v>0</v>
      </c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86">
        <f t="shared" si="1"/>
        <v>0</v>
      </c>
      <c r="E38" s="86">
        <v>0</v>
      </c>
      <c r="F38" s="86">
        <v>0</v>
      </c>
      <c r="G38" s="86">
        <v>0</v>
      </c>
      <c r="H38" s="86">
        <v>0</v>
      </c>
    </row>
    <row r="39" spans="1:8" s="22" customFormat="1" x14ac:dyDescent="0.2">
      <c r="A39" s="25">
        <v>28</v>
      </c>
      <c r="B39" s="23" t="s">
        <v>93</v>
      </c>
      <c r="C39" s="52" t="s">
        <v>273</v>
      </c>
      <c r="D39" s="89">
        <f t="shared" si="1"/>
        <v>0</v>
      </c>
      <c r="E39" s="89">
        <v>0</v>
      </c>
      <c r="F39" s="89">
        <v>0</v>
      </c>
      <c r="G39" s="89">
        <v>0</v>
      </c>
      <c r="H39" s="89">
        <v>0</v>
      </c>
    </row>
    <row r="40" spans="1:8" s="22" customFormat="1" x14ac:dyDescent="0.2">
      <c r="A40" s="25">
        <v>29</v>
      </c>
      <c r="B40" s="24" t="s">
        <v>94</v>
      </c>
      <c r="C40" s="21" t="s">
        <v>41</v>
      </c>
      <c r="D40" s="89">
        <f t="shared" si="1"/>
        <v>432107829</v>
      </c>
      <c r="E40" s="89">
        <v>382260873</v>
      </c>
      <c r="F40" s="89">
        <v>657654</v>
      </c>
      <c r="G40" s="89">
        <v>0</v>
      </c>
      <c r="H40" s="89">
        <v>49189302</v>
      </c>
    </row>
    <row r="41" spans="1:8" x14ac:dyDescent="0.2">
      <c r="A41" s="25">
        <v>30</v>
      </c>
      <c r="B41" s="12" t="s">
        <v>95</v>
      </c>
      <c r="C41" s="10" t="s">
        <v>39</v>
      </c>
      <c r="D41" s="85">
        <f t="shared" si="1"/>
        <v>547670624</v>
      </c>
      <c r="E41" s="85">
        <v>449340739</v>
      </c>
      <c r="F41" s="85">
        <v>925090</v>
      </c>
      <c r="G41" s="85">
        <v>0</v>
      </c>
      <c r="H41" s="85">
        <v>97404795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86">
        <f t="shared" si="1"/>
        <v>52100643</v>
      </c>
      <c r="E42" s="86">
        <v>52100643</v>
      </c>
      <c r="F42" s="86">
        <v>0</v>
      </c>
      <c r="G42" s="86">
        <v>0</v>
      </c>
      <c r="H42" s="86">
        <v>0</v>
      </c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86">
        <f t="shared" si="1"/>
        <v>381928723</v>
      </c>
      <c r="E43" s="86">
        <v>371287404</v>
      </c>
      <c r="F43" s="86">
        <v>548617</v>
      </c>
      <c r="G43" s="86">
        <v>0</v>
      </c>
      <c r="H43" s="86">
        <v>10092702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86">
        <f t="shared" si="1"/>
        <v>64115759</v>
      </c>
      <c r="E44" s="86">
        <v>64115759</v>
      </c>
      <c r="F44" s="86">
        <v>0</v>
      </c>
      <c r="G44" s="86">
        <v>0</v>
      </c>
      <c r="H44" s="86">
        <v>0</v>
      </c>
    </row>
    <row r="45" spans="1:8" x14ac:dyDescent="0.2">
      <c r="A45" s="25">
        <v>34</v>
      </c>
      <c r="B45" s="12" t="s">
        <v>99</v>
      </c>
      <c r="C45" s="10" t="s">
        <v>222</v>
      </c>
      <c r="D45" s="85">
        <f t="shared" si="1"/>
        <v>227866561</v>
      </c>
      <c r="E45" s="85">
        <v>227799504</v>
      </c>
      <c r="F45" s="85">
        <v>67057</v>
      </c>
      <c r="G45" s="85">
        <v>0</v>
      </c>
      <c r="H45" s="85">
        <v>0</v>
      </c>
    </row>
    <row r="46" spans="1:8" s="1" customFormat="1" x14ac:dyDescent="0.2">
      <c r="A46" s="25">
        <v>35</v>
      </c>
      <c r="B46" s="15" t="s">
        <v>100</v>
      </c>
      <c r="C46" s="16" t="s">
        <v>223</v>
      </c>
      <c r="D46" s="86">
        <f t="shared" si="1"/>
        <v>65174337</v>
      </c>
      <c r="E46" s="86">
        <v>65174337</v>
      </c>
      <c r="F46" s="86">
        <v>0</v>
      </c>
      <c r="G46" s="86">
        <v>0</v>
      </c>
      <c r="H46" s="86">
        <v>0</v>
      </c>
    </row>
    <row r="47" spans="1:8" s="1" customFormat="1" x14ac:dyDescent="0.2">
      <c r="A47" s="25">
        <v>36</v>
      </c>
      <c r="B47" s="12" t="s">
        <v>101</v>
      </c>
      <c r="C47" s="10" t="s">
        <v>224</v>
      </c>
      <c r="D47" s="86">
        <f t="shared" si="1"/>
        <v>41219717</v>
      </c>
      <c r="E47" s="86">
        <v>41219717</v>
      </c>
      <c r="F47" s="86">
        <v>0</v>
      </c>
      <c r="G47" s="86">
        <v>0</v>
      </c>
      <c r="H47" s="86">
        <v>0</v>
      </c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86">
        <f t="shared" si="1"/>
        <v>59502177</v>
      </c>
      <c r="E48" s="86">
        <v>59502177</v>
      </c>
      <c r="F48" s="86">
        <v>0</v>
      </c>
      <c r="G48" s="86">
        <v>0</v>
      </c>
      <c r="H48" s="86">
        <v>0</v>
      </c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86">
        <f t="shared" si="1"/>
        <v>30783875</v>
      </c>
      <c r="E49" s="86">
        <v>30783875</v>
      </c>
      <c r="F49" s="86">
        <v>0</v>
      </c>
      <c r="G49" s="86">
        <v>0</v>
      </c>
      <c r="H49" s="86">
        <v>0</v>
      </c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86">
        <f t="shared" si="1"/>
        <v>51483765</v>
      </c>
      <c r="E50" s="86">
        <v>36799917</v>
      </c>
      <c r="F50" s="86">
        <v>193253</v>
      </c>
      <c r="G50" s="86">
        <v>0</v>
      </c>
      <c r="H50" s="86">
        <v>14490595</v>
      </c>
    </row>
    <row r="51" spans="1:8" s="22" customFormat="1" x14ac:dyDescent="0.2">
      <c r="A51" s="25">
        <v>40</v>
      </c>
      <c r="B51" s="27" t="s">
        <v>106</v>
      </c>
      <c r="C51" s="21" t="s">
        <v>107</v>
      </c>
      <c r="D51" s="89">
        <f t="shared" si="1"/>
        <v>469651702</v>
      </c>
      <c r="E51" s="89">
        <v>466046390</v>
      </c>
      <c r="F51" s="89">
        <v>846052</v>
      </c>
      <c r="G51" s="89">
        <v>0</v>
      </c>
      <c r="H51" s="89">
        <v>2759260</v>
      </c>
    </row>
    <row r="52" spans="1:8" s="1" customFormat="1" x14ac:dyDescent="0.2">
      <c r="A52" s="25">
        <v>41</v>
      </c>
      <c r="B52" s="12" t="s">
        <v>108</v>
      </c>
      <c r="C52" s="10" t="s">
        <v>229</v>
      </c>
      <c r="D52" s="86">
        <f t="shared" si="1"/>
        <v>63101959</v>
      </c>
      <c r="E52" s="86">
        <v>63101959</v>
      </c>
      <c r="F52" s="86">
        <v>0</v>
      </c>
      <c r="G52" s="86">
        <v>0</v>
      </c>
      <c r="H52" s="86">
        <v>0</v>
      </c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86">
        <f t="shared" si="1"/>
        <v>300983574</v>
      </c>
      <c r="E53" s="86">
        <v>300893741</v>
      </c>
      <c r="F53" s="86">
        <v>89833</v>
      </c>
      <c r="G53" s="86">
        <v>0</v>
      </c>
      <c r="H53" s="86">
        <v>0</v>
      </c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86">
        <f t="shared" si="1"/>
        <v>48332624</v>
      </c>
      <c r="E54" s="86">
        <v>48332624</v>
      </c>
      <c r="F54" s="86">
        <v>0</v>
      </c>
      <c r="G54" s="86">
        <v>0</v>
      </c>
      <c r="H54" s="86">
        <v>0</v>
      </c>
    </row>
    <row r="55" spans="1:8" s="1" customFormat="1" x14ac:dyDescent="0.2">
      <c r="A55" s="25">
        <v>44</v>
      </c>
      <c r="B55" s="26" t="s">
        <v>111</v>
      </c>
      <c r="C55" s="10" t="s">
        <v>225</v>
      </c>
      <c r="D55" s="86">
        <f t="shared" si="1"/>
        <v>73572876</v>
      </c>
      <c r="E55" s="86">
        <v>73552678</v>
      </c>
      <c r="F55" s="86">
        <v>20198</v>
      </c>
      <c r="G55" s="86">
        <v>0</v>
      </c>
      <c r="H55" s="86">
        <v>0</v>
      </c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86">
        <f t="shared" si="1"/>
        <v>88323375</v>
      </c>
      <c r="E56" s="86">
        <v>88323375</v>
      </c>
      <c r="F56" s="86">
        <v>0</v>
      </c>
      <c r="G56" s="86">
        <v>0</v>
      </c>
      <c r="H56" s="86">
        <v>0</v>
      </c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86">
        <f t="shared" si="1"/>
        <v>32092855</v>
      </c>
      <c r="E57" s="86">
        <v>32092855</v>
      </c>
      <c r="F57" s="86">
        <v>0</v>
      </c>
      <c r="G57" s="86">
        <v>0</v>
      </c>
      <c r="H57" s="86">
        <v>0</v>
      </c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86">
        <f t="shared" si="1"/>
        <v>59842612</v>
      </c>
      <c r="E58" s="86">
        <v>59842612</v>
      </c>
      <c r="F58" s="86">
        <v>0</v>
      </c>
      <c r="G58" s="86">
        <v>0</v>
      </c>
      <c r="H58" s="86">
        <v>0</v>
      </c>
    </row>
    <row r="59" spans="1:8" s="1" customFormat="1" x14ac:dyDescent="0.2">
      <c r="A59" s="25">
        <v>48</v>
      </c>
      <c r="B59" s="26" t="s">
        <v>115</v>
      </c>
      <c r="C59" s="10" t="s">
        <v>226</v>
      </c>
      <c r="D59" s="86">
        <f t="shared" si="1"/>
        <v>85258926</v>
      </c>
      <c r="E59" s="86">
        <v>85258926</v>
      </c>
      <c r="F59" s="86">
        <v>0</v>
      </c>
      <c r="G59" s="86">
        <v>0</v>
      </c>
      <c r="H59" s="86">
        <v>0</v>
      </c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86">
        <f t="shared" si="1"/>
        <v>550643549</v>
      </c>
      <c r="E60" s="86">
        <v>452553423</v>
      </c>
      <c r="F60" s="86">
        <v>218706</v>
      </c>
      <c r="G60" s="86">
        <v>97871420</v>
      </c>
      <c r="H60" s="86">
        <v>0</v>
      </c>
    </row>
    <row r="61" spans="1:8" s="1" customFormat="1" x14ac:dyDescent="0.2">
      <c r="A61" s="25">
        <v>50</v>
      </c>
      <c r="B61" s="26" t="s">
        <v>117</v>
      </c>
      <c r="C61" s="10" t="s">
        <v>227</v>
      </c>
      <c r="D61" s="86">
        <f t="shared" si="1"/>
        <v>52307672</v>
      </c>
      <c r="E61" s="86">
        <v>52307672</v>
      </c>
      <c r="F61" s="86">
        <v>0</v>
      </c>
      <c r="G61" s="86">
        <v>0</v>
      </c>
      <c r="H61" s="86">
        <v>0</v>
      </c>
    </row>
    <row r="62" spans="1:8" s="1" customFormat="1" x14ac:dyDescent="0.2">
      <c r="A62" s="25">
        <v>51</v>
      </c>
      <c r="B62" s="26" t="s">
        <v>231</v>
      </c>
      <c r="C62" s="10" t="s">
        <v>230</v>
      </c>
      <c r="D62" s="86">
        <f t="shared" si="1"/>
        <v>183929775</v>
      </c>
      <c r="E62" s="86">
        <v>57658225</v>
      </c>
      <c r="F62" s="86">
        <v>0</v>
      </c>
      <c r="G62" s="86">
        <v>0</v>
      </c>
      <c r="H62" s="86">
        <v>126271550</v>
      </c>
    </row>
    <row r="63" spans="1:8" s="1" customFormat="1" x14ac:dyDescent="0.2">
      <c r="A63" s="25">
        <v>52</v>
      </c>
      <c r="B63" s="26" t="s">
        <v>241</v>
      </c>
      <c r="C63" s="10" t="s">
        <v>242</v>
      </c>
      <c r="D63" s="86">
        <f t="shared" si="1"/>
        <v>0</v>
      </c>
      <c r="E63" s="86">
        <v>0</v>
      </c>
      <c r="F63" s="86">
        <v>0</v>
      </c>
      <c r="G63" s="86">
        <v>0</v>
      </c>
      <c r="H63" s="86">
        <v>0</v>
      </c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86">
        <f t="shared" si="1"/>
        <v>0</v>
      </c>
      <c r="E64" s="86">
        <v>0</v>
      </c>
      <c r="F64" s="86">
        <v>0</v>
      </c>
      <c r="G64" s="86">
        <v>0</v>
      </c>
      <c r="H64" s="86">
        <v>0</v>
      </c>
    </row>
    <row r="65" spans="1:8" s="1" customFormat="1" x14ac:dyDescent="0.2">
      <c r="A65" s="25">
        <v>54</v>
      </c>
      <c r="B65" s="14" t="s">
        <v>119</v>
      </c>
      <c r="C65" s="10" t="s">
        <v>243</v>
      </c>
      <c r="D65" s="86">
        <f t="shared" si="1"/>
        <v>0</v>
      </c>
      <c r="E65" s="86">
        <v>0</v>
      </c>
      <c r="F65" s="86">
        <v>0</v>
      </c>
      <c r="G65" s="86">
        <v>0</v>
      </c>
      <c r="H65" s="86">
        <v>0</v>
      </c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86">
        <f t="shared" si="1"/>
        <v>0</v>
      </c>
      <c r="E66" s="86">
        <v>0</v>
      </c>
      <c r="F66" s="86">
        <v>0</v>
      </c>
      <c r="G66" s="86">
        <v>0</v>
      </c>
      <c r="H66" s="86">
        <v>0</v>
      </c>
    </row>
    <row r="67" spans="1:8" s="1" customFormat="1" ht="23.25" customHeight="1" x14ac:dyDescent="0.2">
      <c r="A67" s="25">
        <v>56</v>
      </c>
      <c r="B67" s="14" t="s">
        <v>122</v>
      </c>
      <c r="C67" s="10" t="s">
        <v>244</v>
      </c>
      <c r="D67" s="86">
        <f t="shared" si="1"/>
        <v>0</v>
      </c>
      <c r="E67" s="86">
        <v>0</v>
      </c>
      <c r="F67" s="86">
        <v>0</v>
      </c>
      <c r="G67" s="86">
        <v>0</v>
      </c>
      <c r="H67" s="86">
        <v>0</v>
      </c>
    </row>
    <row r="68" spans="1:8" s="1" customFormat="1" ht="27.75" customHeight="1" x14ac:dyDescent="0.2">
      <c r="A68" s="25">
        <v>57</v>
      </c>
      <c r="B68" s="26" t="s">
        <v>123</v>
      </c>
      <c r="C68" s="10" t="s">
        <v>401</v>
      </c>
      <c r="D68" s="86">
        <f t="shared" si="1"/>
        <v>0</v>
      </c>
      <c r="E68" s="86">
        <v>0</v>
      </c>
      <c r="F68" s="86">
        <v>0</v>
      </c>
      <c r="G68" s="86">
        <v>0</v>
      </c>
      <c r="H68" s="86">
        <v>0</v>
      </c>
    </row>
    <row r="69" spans="1:8" s="1" customFormat="1" ht="24" x14ac:dyDescent="0.2">
      <c r="A69" s="25">
        <v>58</v>
      </c>
      <c r="B69" s="12" t="s">
        <v>124</v>
      </c>
      <c r="C69" s="10" t="s">
        <v>245</v>
      </c>
      <c r="D69" s="86">
        <f t="shared" si="1"/>
        <v>0</v>
      </c>
      <c r="E69" s="86">
        <v>0</v>
      </c>
      <c r="F69" s="86">
        <v>0</v>
      </c>
      <c r="G69" s="86">
        <v>0</v>
      </c>
      <c r="H69" s="86">
        <v>0</v>
      </c>
    </row>
    <row r="70" spans="1:8" s="1" customFormat="1" ht="24" x14ac:dyDescent="0.2">
      <c r="A70" s="25">
        <v>59</v>
      </c>
      <c r="B70" s="12" t="s">
        <v>125</v>
      </c>
      <c r="C70" s="10" t="s">
        <v>246</v>
      </c>
      <c r="D70" s="86">
        <f t="shared" si="1"/>
        <v>0</v>
      </c>
      <c r="E70" s="86">
        <v>0</v>
      </c>
      <c r="F70" s="86">
        <v>0</v>
      </c>
      <c r="G70" s="86">
        <v>0</v>
      </c>
      <c r="H70" s="86">
        <v>0</v>
      </c>
    </row>
    <row r="71" spans="1:8" s="1" customFormat="1" x14ac:dyDescent="0.2">
      <c r="A71" s="25">
        <v>60</v>
      </c>
      <c r="B71" s="14" t="s">
        <v>126</v>
      </c>
      <c r="C71" s="10" t="s">
        <v>247</v>
      </c>
      <c r="D71" s="86">
        <f t="shared" si="1"/>
        <v>0</v>
      </c>
      <c r="E71" s="86">
        <v>0</v>
      </c>
      <c r="F71" s="86">
        <v>0</v>
      </c>
      <c r="G71" s="86">
        <v>0</v>
      </c>
      <c r="H71" s="86">
        <v>0</v>
      </c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86">
        <f t="shared" ref="D72:D89" si="2">E72+F72+G72+H72</f>
        <v>0</v>
      </c>
      <c r="E72" s="86">
        <v>0</v>
      </c>
      <c r="F72" s="86">
        <v>0</v>
      </c>
      <c r="G72" s="86">
        <v>0</v>
      </c>
      <c r="H72" s="86">
        <v>0</v>
      </c>
    </row>
    <row r="73" spans="1:8" s="1" customFormat="1" x14ac:dyDescent="0.2">
      <c r="A73" s="25">
        <v>62</v>
      </c>
      <c r="B73" s="14" t="s">
        <v>128</v>
      </c>
      <c r="C73" s="10" t="s">
        <v>248</v>
      </c>
      <c r="D73" s="86">
        <f t="shared" si="2"/>
        <v>0</v>
      </c>
      <c r="E73" s="86">
        <v>0</v>
      </c>
      <c r="F73" s="86">
        <v>0</v>
      </c>
      <c r="G73" s="86">
        <v>0</v>
      </c>
      <c r="H73" s="86">
        <v>0</v>
      </c>
    </row>
    <row r="74" spans="1:8" s="1" customFormat="1" ht="24" x14ac:dyDescent="0.2">
      <c r="A74" s="25">
        <v>63</v>
      </c>
      <c r="B74" s="14" t="s">
        <v>129</v>
      </c>
      <c r="C74" s="10" t="s">
        <v>249</v>
      </c>
      <c r="D74" s="86">
        <f t="shared" si="2"/>
        <v>0</v>
      </c>
      <c r="E74" s="86">
        <v>0</v>
      </c>
      <c r="F74" s="86">
        <v>0</v>
      </c>
      <c r="G74" s="86">
        <v>0</v>
      </c>
      <c r="H74" s="86">
        <v>0</v>
      </c>
    </row>
    <row r="75" spans="1:8" s="1" customFormat="1" ht="24" x14ac:dyDescent="0.2">
      <c r="A75" s="25">
        <v>64</v>
      </c>
      <c r="B75" s="12" t="s">
        <v>130</v>
      </c>
      <c r="C75" s="10" t="s">
        <v>250</v>
      </c>
      <c r="D75" s="86">
        <f t="shared" si="2"/>
        <v>0</v>
      </c>
      <c r="E75" s="86">
        <v>0</v>
      </c>
      <c r="F75" s="86">
        <v>0</v>
      </c>
      <c r="G75" s="86">
        <v>0</v>
      </c>
      <c r="H75" s="86">
        <v>0</v>
      </c>
    </row>
    <row r="76" spans="1:8" s="1" customFormat="1" ht="24" x14ac:dyDescent="0.2">
      <c r="A76" s="25">
        <v>65</v>
      </c>
      <c r="B76" s="14" t="s">
        <v>131</v>
      </c>
      <c r="C76" s="10" t="s">
        <v>251</v>
      </c>
      <c r="D76" s="86">
        <f t="shared" si="2"/>
        <v>0</v>
      </c>
      <c r="E76" s="86">
        <v>0</v>
      </c>
      <c r="F76" s="86">
        <v>0</v>
      </c>
      <c r="G76" s="86">
        <v>0</v>
      </c>
      <c r="H76" s="86">
        <v>0</v>
      </c>
    </row>
    <row r="77" spans="1:8" s="1" customFormat="1" ht="24" x14ac:dyDescent="0.2">
      <c r="A77" s="25">
        <v>66</v>
      </c>
      <c r="B77" s="14" t="s">
        <v>132</v>
      </c>
      <c r="C77" s="10" t="s">
        <v>252</v>
      </c>
      <c r="D77" s="86">
        <f t="shared" si="2"/>
        <v>0</v>
      </c>
      <c r="E77" s="86">
        <v>0</v>
      </c>
      <c r="F77" s="86">
        <v>0</v>
      </c>
      <c r="G77" s="86">
        <v>0</v>
      </c>
      <c r="H77" s="86">
        <v>0</v>
      </c>
    </row>
    <row r="78" spans="1:8" s="1" customFormat="1" ht="24" x14ac:dyDescent="0.2">
      <c r="A78" s="25">
        <v>67</v>
      </c>
      <c r="B78" s="12" t="s">
        <v>133</v>
      </c>
      <c r="C78" s="10" t="s">
        <v>253</v>
      </c>
      <c r="D78" s="86">
        <f t="shared" si="2"/>
        <v>0</v>
      </c>
      <c r="E78" s="86">
        <v>0</v>
      </c>
      <c r="F78" s="86">
        <v>0</v>
      </c>
      <c r="G78" s="86">
        <v>0</v>
      </c>
      <c r="H78" s="86">
        <v>0</v>
      </c>
    </row>
    <row r="79" spans="1:8" s="1" customFormat="1" ht="24" x14ac:dyDescent="0.2">
      <c r="A79" s="25">
        <v>68</v>
      </c>
      <c r="B79" s="12" t="s">
        <v>134</v>
      </c>
      <c r="C79" s="10" t="s">
        <v>254</v>
      </c>
      <c r="D79" s="86">
        <f t="shared" si="2"/>
        <v>0</v>
      </c>
      <c r="E79" s="86">
        <v>0</v>
      </c>
      <c r="F79" s="86">
        <v>0</v>
      </c>
      <c r="G79" s="86">
        <v>0</v>
      </c>
      <c r="H79" s="86">
        <v>0</v>
      </c>
    </row>
    <row r="80" spans="1:8" s="1" customFormat="1" ht="24" x14ac:dyDescent="0.2">
      <c r="A80" s="25">
        <v>69</v>
      </c>
      <c r="B80" s="12" t="s">
        <v>135</v>
      </c>
      <c r="C80" s="10" t="s">
        <v>255</v>
      </c>
      <c r="D80" s="86">
        <f t="shared" si="2"/>
        <v>0</v>
      </c>
      <c r="E80" s="86">
        <v>0</v>
      </c>
      <c r="F80" s="86">
        <v>0</v>
      </c>
      <c r="G80" s="86">
        <v>0</v>
      </c>
      <c r="H80" s="86">
        <v>0</v>
      </c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86">
        <f t="shared" si="2"/>
        <v>340206269</v>
      </c>
      <c r="E81" s="86">
        <v>279043646</v>
      </c>
      <c r="F81" s="86">
        <v>27882</v>
      </c>
      <c r="G81" s="86">
        <v>61134741</v>
      </c>
      <c r="H81" s="86">
        <v>0</v>
      </c>
    </row>
    <row r="82" spans="1:8" s="1" customFormat="1" x14ac:dyDescent="0.2">
      <c r="A82" s="25">
        <v>71</v>
      </c>
      <c r="B82" s="12" t="s">
        <v>138</v>
      </c>
      <c r="C82" s="10" t="s">
        <v>256</v>
      </c>
      <c r="D82" s="86">
        <f t="shared" si="2"/>
        <v>78496742</v>
      </c>
      <c r="E82" s="86">
        <v>78496742</v>
      </c>
      <c r="F82" s="86">
        <v>0</v>
      </c>
      <c r="G82" s="86">
        <v>0</v>
      </c>
      <c r="H82" s="86">
        <v>0</v>
      </c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86">
        <f t="shared" si="2"/>
        <v>754651378</v>
      </c>
      <c r="E83" s="86">
        <v>647381128</v>
      </c>
      <c r="F83" s="86">
        <v>21584</v>
      </c>
      <c r="G83" s="86">
        <v>0</v>
      </c>
      <c r="H83" s="86">
        <v>107248666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86">
        <f t="shared" si="2"/>
        <v>32415751</v>
      </c>
      <c r="E84" s="86">
        <v>32415751</v>
      </c>
      <c r="F84" s="86">
        <v>0</v>
      </c>
      <c r="G84" s="86">
        <v>0</v>
      </c>
      <c r="H84" s="86">
        <v>0</v>
      </c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86">
        <f t="shared" si="2"/>
        <v>639939218</v>
      </c>
      <c r="E85" s="86">
        <v>465776967</v>
      </c>
      <c r="F85" s="86">
        <v>109891095</v>
      </c>
      <c r="G85" s="86">
        <v>0</v>
      </c>
      <c r="H85" s="86">
        <v>64271156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86">
        <f t="shared" si="2"/>
        <v>437173888</v>
      </c>
      <c r="E86" s="86">
        <v>339369047</v>
      </c>
      <c r="F86" s="86">
        <v>0</v>
      </c>
      <c r="G86" s="86">
        <v>0</v>
      </c>
      <c r="H86" s="86">
        <v>97804841</v>
      </c>
    </row>
    <row r="87" spans="1:8" s="1" customFormat="1" x14ac:dyDescent="0.2">
      <c r="A87" s="25">
        <v>76</v>
      </c>
      <c r="B87" s="12" t="s">
        <v>143</v>
      </c>
      <c r="C87" s="10" t="s">
        <v>237</v>
      </c>
      <c r="D87" s="86">
        <f t="shared" si="2"/>
        <v>1075107401</v>
      </c>
      <c r="E87" s="86">
        <v>701016185</v>
      </c>
      <c r="F87" s="86">
        <v>155802</v>
      </c>
      <c r="G87" s="86">
        <v>22662879</v>
      </c>
      <c r="H87" s="86">
        <v>351272535</v>
      </c>
    </row>
    <row r="88" spans="1:8" s="1" customFormat="1" x14ac:dyDescent="0.2">
      <c r="A88" s="25">
        <v>77</v>
      </c>
      <c r="B88" s="12" t="s">
        <v>144</v>
      </c>
      <c r="C88" s="10" t="s">
        <v>351</v>
      </c>
      <c r="D88" s="86">
        <f t="shared" si="2"/>
        <v>339740222</v>
      </c>
      <c r="E88" s="86">
        <v>307139282</v>
      </c>
      <c r="F88" s="86">
        <v>0</v>
      </c>
      <c r="G88" s="86">
        <v>0</v>
      </c>
      <c r="H88" s="86">
        <v>32600940</v>
      </c>
    </row>
    <row r="89" spans="1:8" s="1" customFormat="1" x14ac:dyDescent="0.2">
      <c r="A89" s="25">
        <v>78</v>
      </c>
      <c r="B89" s="14" t="s">
        <v>145</v>
      </c>
      <c r="C89" s="10" t="s">
        <v>268</v>
      </c>
      <c r="D89" s="86">
        <f t="shared" si="2"/>
        <v>0</v>
      </c>
      <c r="E89" s="86">
        <v>0</v>
      </c>
      <c r="F89" s="86">
        <v>0</v>
      </c>
      <c r="G89" s="86">
        <v>0</v>
      </c>
      <c r="H89" s="86">
        <v>0</v>
      </c>
    </row>
    <row r="90" spans="1:8" s="1" customFormat="1" ht="24" x14ac:dyDescent="0.2">
      <c r="A90" s="285">
        <v>79</v>
      </c>
      <c r="B90" s="294" t="s">
        <v>146</v>
      </c>
      <c r="C90" s="17" t="s">
        <v>257</v>
      </c>
      <c r="D90" s="86">
        <f>E90+F90+G90+H90</f>
        <v>543942925</v>
      </c>
      <c r="E90" s="86">
        <v>536195425</v>
      </c>
      <c r="F90" s="86">
        <v>0</v>
      </c>
      <c r="G90" s="86">
        <v>0</v>
      </c>
      <c r="H90" s="86">
        <v>7747500</v>
      </c>
    </row>
    <row r="91" spans="1:8" s="1" customFormat="1" ht="36" x14ac:dyDescent="0.2">
      <c r="A91" s="286"/>
      <c r="B91" s="289"/>
      <c r="C91" s="10" t="s">
        <v>349</v>
      </c>
      <c r="D91" s="86">
        <f t="shared" ref="D91:D148" si="3">E91+F91+G91+H91</f>
        <v>0</v>
      </c>
      <c r="E91" s="86">
        <v>0</v>
      </c>
      <c r="F91" s="86">
        <v>0</v>
      </c>
      <c r="G91" s="86">
        <v>0</v>
      </c>
      <c r="H91" s="86">
        <v>0</v>
      </c>
    </row>
    <row r="92" spans="1:8" s="1" customFormat="1" ht="24" x14ac:dyDescent="0.2">
      <c r="A92" s="286"/>
      <c r="B92" s="289"/>
      <c r="C92" s="10" t="s">
        <v>258</v>
      </c>
      <c r="D92" s="86">
        <f t="shared" si="3"/>
        <v>0</v>
      </c>
      <c r="E92" s="86">
        <v>0</v>
      </c>
      <c r="F92" s="86">
        <v>0</v>
      </c>
      <c r="G92" s="86">
        <v>0</v>
      </c>
      <c r="H92" s="86">
        <v>0</v>
      </c>
    </row>
    <row r="93" spans="1:8" s="1" customFormat="1" ht="36" x14ac:dyDescent="0.2">
      <c r="A93" s="287"/>
      <c r="B93" s="290"/>
      <c r="C93" s="82" t="s">
        <v>350</v>
      </c>
      <c r="D93" s="86">
        <f t="shared" si="3"/>
        <v>543942925</v>
      </c>
      <c r="E93" s="86">
        <v>536195425</v>
      </c>
      <c r="F93" s="86">
        <v>0</v>
      </c>
      <c r="G93" s="86">
        <v>0</v>
      </c>
      <c r="H93" s="86">
        <v>7747500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86">
        <f t="shared" si="3"/>
        <v>0</v>
      </c>
      <c r="E94" s="86">
        <v>0</v>
      </c>
      <c r="F94" s="86">
        <v>0</v>
      </c>
      <c r="G94" s="86">
        <v>0</v>
      </c>
      <c r="H94" s="86">
        <v>0</v>
      </c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86">
        <f t="shared" si="3"/>
        <v>0</v>
      </c>
      <c r="E95" s="86">
        <v>0</v>
      </c>
      <c r="F95" s="86">
        <v>0</v>
      </c>
      <c r="G95" s="86">
        <v>0</v>
      </c>
      <c r="H95" s="86">
        <v>0</v>
      </c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86">
        <f t="shared" si="3"/>
        <v>203527651</v>
      </c>
      <c r="E96" s="86">
        <v>203527651</v>
      </c>
      <c r="F96" s="86">
        <v>0</v>
      </c>
      <c r="G96" s="86">
        <v>0</v>
      </c>
      <c r="H96" s="86">
        <v>0</v>
      </c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86">
        <f t="shared" si="3"/>
        <v>38248794</v>
      </c>
      <c r="E97" s="86">
        <v>38248794</v>
      </c>
      <c r="F97" s="86">
        <v>0</v>
      </c>
      <c r="G97" s="86">
        <v>0</v>
      </c>
      <c r="H97" s="86">
        <v>0</v>
      </c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86">
        <f t="shared" si="3"/>
        <v>41808484</v>
      </c>
      <c r="E98" s="86">
        <v>41808484</v>
      </c>
      <c r="F98" s="86">
        <v>0</v>
      </c>
      <c r="G98" s="86">
        <v>0</v>
      </c>
      <c r="H98" s="86">
        <v>0</v>
      </c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86">
        <f t="shared" si="3"/>
        <v>101475893</v>
      </c>
      <c r="E99" s="86">
        <v>101475893</v>
      </c>
      <c r="F99" s="86">
        <v>0</v>
      </c>
      <c r="G99" s="86">
        <v>0</v>
      </c>
      <c r="H99" s="86">
        <v>0</v>
      </c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86">
        <f t="shared" si="3"/>
        <v>51230069</v>
      </c>
      <c r="E100" s="86">
        <v>51230069</v>
      </c>
      <c r="F100" s="86">
        <v>0</v>
      </c>
      <c r="G100" s="86">
        <v>0</v>
      </c>
      <c r="H100" s="86">
        <v>0</v>
      </c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86">
        <f t="shared" si="3"/>
        <v>82602794</v>
      </c>
      <c r="E101" s="86">
        <v>82556514</v>
      </c>
      <c r="F101" s="86">
        <v>46280</v>
      </c>
      <c r="G101" s="86">
        <v>0</v>
      </c>
      <c r="H101" s="86">
        <v>0</v>
      </c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86">
        <f t="shared" si="3"/>
        <v>67592710</v>
      </c>
      <c r="E102" s="86">
        <v>67592710</v>
      </c>
      <c r="F102" s="86">
        <v>0</v>
      </c>
      <c r="G102" s="86">
        <v>0</v>
      </c>
      <c r="H102" s="86">
        <v>0</v>
      </c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86">
        <f t="shared" si="3"/>
        <v>105468617</v>
      </c>
      <c r="E103" s="86">
        <v>105423170</v>
      </c>
      <c r="F103" s="86">
        <v>45447</v>
      </c>
      <c r="G103" s="86">
        <v>0</v>
      </c>
      <c r="H103" s="86">
        <v>0</v>
      </c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86">
        <f t="shared" si="3"/>
        <v>33426861</v>
      </c>
      <c r="E104" s="86">
        <v>33426861</v>
      </c>
      <c r="F104" s="86">
        <v>0</v>
      </c>
      <c r="G104" s="86">
        <v>0</v>
      </c>
      <c r="H104" s="86">
        <v>0</v>
      </c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86">
        <f t="shared" si="3"/>
        <v>49926623</v>
      </c>
      <c r="E105" s="86">
        <v>49926623</v>
      </c>
      <c r="F105" s="86">
        <v>0</v>
      </c>
      <c r="G105" s="86">
        <v>0</v>
      </c>
      <c r="H105" s="86">
        <v>0</v>
      </c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86">
        <f t="shared" si="3"/>
        <v>98707900</v>
      </c>
      <c r="E106" s="86">
        <v>90976178</v>
      </c>
      <c r="F106" s="86">
        <v>0</v>
      </c>
      <c r="G106" s="86">
        <v>0</v>
      </c>
      <c r="H106" s="86">
        <v>7731722</v>
      </c>
    </row>
    <row r="107" spans="1:8" s="22" customFormat="1" x14ac:dyDescent="0.2">
      <c r="A107" s="25">
        <v>93</v>
      </c>
      <c r="B107" s="24" t="s">
        <v>162</v>
      </c>
      <c r="C107" s="21" t="s">
        <v>13</v>
      </c>
      <c r="D107" s="89">
        <f t="shared" si="3"/>
        <v>214524297</v>
      </c>
      <c r="E107" s="89">
        <v>155070241</v>
      </c>
      <c r="F107" s="89">
        <v>2749238</v>
      </c>
      <c r="G107" s="89">
        <v>0</v>
      </c>
      <c r="H107" s="89">
        <v>56704818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86">
        <f t="shared" si="3"/>
        <v>43023696</v>
      </c>
      <c r="E108" s="86">
        <v>43023696</v>
      </c>
      <c r="F108" s="86">
        <v>0</v>
      </c>
      <c r="G108" s="86">
        <v>0</v>
      </c>
      <c r="H108" s="86">
        <v>0</v>
      </c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86">
        <f t="shared" si="3"/>
        <v>61470249</v>
      </c>
      <c r="E109" s="86">
        <v>61470249</v>
      </c>
      <c r="F109" s="86">
        <v>0</v>
      </c>
      <c r="G109" s="86">
        <v>0</v>
      </c>
      <c r="H109" s="86">
        <v>0</v>
      </c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86">
        <f t="shared" si="3"/>
        <v>94176058</v>
      </c>
      <c r="E110" s="86">
        <v>94176058</v>
      </c>
      <c r="F110" s="86">
        <v>0</v>
      </c>
      <c r="G110" s="86">
        <v>0</v>
      </c>
      <c r="H110" s="86">
        <v>0</v>
      </c>
    </row>
    <row r="111" spans="1:8" s="1" customFormat="1" x14ac:dyDescent="0.2">
      <c r="A111" s="25">
        <v>97</v>
      </c>
      <c r="B111" s="14" t="s">
        <v>166</v>
      </c>
      <c r="C111" s="10" t="s">
        <v>228</v>
      </c>
      <c r="D111" s="86">
        <f t="shared" si="3"/>
        <v>41193150</v>
      </c>
      <c r="E111" s="86">
        <v>41193150</v>
      </c>
      <c r="F111" s="86">
        <v>0</v>
      </c>
      <c r="G111" s="86">
        <v>0</v>
      </c>
      <c r="H111" s="86">
        <v>0</v>
      </c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86">
        <f t="shared" si="3"/>
        <v>0</v>
      </c>
      <c r="E112" s="86">
        <v>0</v>
      </c>
      <c r="F112" s="86">
        <v>0</v>
      </c>
      <c r="G112" s="86">
        <v>0</v>
      </c>
      <c r="H112" s="86">
        <v>0</v>
      </c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86">
        <f t="shared" si="3"/>
        <v>0</v>
      </c>
      <c r="E113" s="86">
        <v>0</v>
      </c>
      <c r="F113" s="86">
        <v>0</v>
      </c>
      <c r="G113" s="86">
        <v>0</v>
      </c>
      <c r="H113" s="86">
        <v>0</v>
      </c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86">
        <f t="shared" si="3"/>
        <v>0</v>
      </c>
      <c r="E114" s="86">
        <v>0</v>
      </c>
      <c r="F114" s="86">
        <v>0</v>
      </c>
      <c r="G114" s="86">
        <v>0</v>
      </c>
      <c r="H114" s="86">
        <v>0</v>
      </c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86">
        <f t="shared" si="3"/>
        <v>0</v>
      </c>
      <c r="E115" s="86">
        <v>0</v>
      </c>
      <c r="F115" s="86">
        <v>0</v>
      </c>
      <c r="G115" s="86">
        <v>0</v>
      </c>
      <c r="H115" s="86">
        <v>0</v>
      </c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86">
        <f t="shared" si="3"/>
        <v>0</v>
      </c>
      <c r="E116" s="86">
        <v>0</v>
      </c>
      <c r="F116" s="86">
        <v>0</v>
      </c>
      <c r="G116" s="86">
        <v>0</v>
      </c>
      <c r="H116" s="86">
        <v>0</v>
      </c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86">
        <f t="shared" si="3"/>
        <v>0</v>
      </c>
      <c r="E117" s="86">
        <v>0</v>
      </c>
      <c r="F117" s="86">
        <v>0</v>
      </c>
      <c r="G117" s="86">
        <v>0</v>
      </c>
      <c r="H117" s="86">
        <v>0</v>
      </c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86">
        <f t="shared" si="3"/>
        <v>0</v>
      </c>
      <c r="E118" s="86">
        <v>0</v>
      </c>
      <c r="F118" s="86">
        <v>0</v>
      </c>
      <c r="G118" s="86">
        <v>0</v>
      </c>
      <c r="H118" s="86">
        <v>0</v>
      </c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86">
        <f t="shared" si="3"/>
        <v>0</v>
      </c>
      <c r="E119" s="86">
        <v>0</v>
      </c>
      <c r="F119" s="86">
        <v>0</v>
      </c>
      <c r="G119" s="86">
        <v>0</v>
      </c>
      <c r="H119" s="86">
        <v>0</v>
      </c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86">
        <f t="shared" si="3"/>
        <v>209192661</v>
      </c>
      <c r="E120" s="86">
        <v>7649890</v>
      </c>
      <c r="F120" s="86">
        <v>154786334</v>
      </c>
      <c r="G120" s="86">
        <v>0</v>
      </c>
      <c r="H120" s="86">
        <v>46756437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86">
        <f t="shared" si="3"/>
        <v>0</v>
      </c>
      <c r="E121" s="86">
        <v>0</v>
      </c>
      <c r="F121" s="86">
        <v>0</v>
      </c>
      <c r="G121" s="86">
        <v>0</v>
      </c>
      <c r="H121" s="86">
        <v>0</v>
      </c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86">
        <f t="shared" si="3"/>
        <v>0</v>
      </c>
      <c r="E122" s="86">
        <v>0</v>
      </c>
      <c r="F122" s="86">
        <v>0</v>
      </c>
      <c r="G122" s="86">
        <v>0</v>
      </c>
      <c r="H122" s="86">
        <v>0</v>
      </c>
    </row>
    <row r="123" spans="1:8" s="1" customFormat="1" x14ac:dyDescent="0.2">
      <c r="A123" s="25">
        <v>109</v>
      </c>
      <c r="B123" s="26" t="s">
        <v>189</v>
      </c>
      <c r="C123" s="10" t="s">
        <v>271</v>
      </c>
      <c r="D123" s="86">
        <f t="shared" si="3"/>
        <v>15922333</v>
      </c>
      <c r="E123" s="86">
        <v>15922333</v>
      </c>
      <c r="F123" s="86">
        <v>0</v>
      </c>
      <c r="G123" s="86">
        <v>0</v>
      </c>
      <c r="H123" s="86">
        <v>0</v>
      </c>
    </row>
    <row r="124" spans="1:8" s="1" customFormat="1" ht="14.25" customHeight="1" x14ac:dyDescent="0.2">
      <c r="A124" s="25">
        <v>110</v>
      </c>
      <c r="B124" s="14" t="s">
        <v>190</v>
      </c>
      <c r="C124" s="10" t="s">
        <v>259</v>
      </c>
      <c r="D124" s="86">
        <f t="shared" si="3"/>
        <v>0</v>
      </c>
      <c r="E124" s="86">
        <v>0</v>
      </c>
      <c r="F124" s="86">
        <v>0</v>
      </c>
      <c r="G124" s="86">
        <v>0</v>
      </c>
      <c r="H124" s="86">
        <v>0</v>
      </c>
    </row>
    <row r="125" spans="1:8" s="1" customFormat="1" x14ac:dyDescent="0.2">
      <c r="A125" s="25">
        <v>111</v>
      </c>
      <c r="B125" s="12" t="s">
        <v>405</v>
      </c>
      <c r="C125" s="10" t="s">
        <v>381</v>
      </c>
      <c r="D125" s="86">
        <f t="shared" si="3"/>
        <v>0</v>
      </c>
      <c r="E125" s="86">
        <v>0</v>
      </c>
      <c r="F125" s="86">
        <v>0</v>
      </c>
      <c r="G125" s="86">
        <v>0</v>
      </c>
      <c r="H125" s="86">
        <v>0</v>
      </c>
    </row>
    <row r="126" spans="1:8" s="1" customFormat="1" x14ac:dyDescent="0.2">
      <c r="A126" s="25">
        <v>112</v>
      </c>
      <c r="B126" s="14" t="s">
        <v>191</v>
      </c>
      <c r="C126" s="10" t="s">
        <v>192</v>
      </c>
      <c r="D126" s="86">
        <f t="shared" si="3"/>
        <v>0</v>
      </c>
      <c r="E126" s="86">
        <v>0</v>
      </c>
      <c r="F126" s="86">
        <v>0</v>
      </c>
      <c r="G126" s="86">
        <v>0</v>
      </c>
      <c r="H126" s="86">
        <v>0</v>
      </c>
    </row>
    <row r="127" spans="1:8" s="1" customFormat="1" ht="13.5" customHeight="1" x14ac:dyDescent="0.2">
      <c r="A127" s="25">
        <v>113</v>
      </c>
      <c r="B127" s="14" t="s">
        <v>193</v>
      </c>
      <c r="C127" s="10" t="s">
        <v>390</v>
      </c>
      <c r="D127" s="86">
        <f t="shared" si="3"/>
        <v>0</v>
      </c>
      <c r="E127" s="86">
        <v>0</v>
      </c>
      <c r="F127" s="86">
        <v>0</v>
      </c>
      <c r="G127" s="86">
        <v>0</v>
      </c>
      <c r="H127" s="86">
        <v>0</v>
      </c>
    </row>
    <row r="128" spans="1:8" s="1" customFormat="1" x14ac:dyDescent="0.2">
      <c r="A128" s="25">
        <v>114</v>
      </c>
      <c r="B128" s="26" t="s">
        <v>194</v>
      </c>
      <c r="C128" s="10" t="s">
        <v>195</v>
      </c>
      <c r="D128" s="86">
        <f t="shared" si="3"/>
        <v>0</v>
      </c>
      <c r="E128" s="86">
        <v>0</v>
      </c>
      <c r="F128" s="86">
        <v>0</v>
      </c>
      <c r="G128" s="86">
        <v>0</v>
      </c>
      <c r="H128" s="86">
        <v>0</v>
      </c>
    </row>
    <row r="129" spans="1:8" s="1" customFormat="1" ht="24" x14ac:dyDescent="0.2">
      <c r="A129" s="25">
        <v>115</v>
      </c>
      <c r="B129" s="26" t="s">
        <v>196</v>
      </c>
      <c r="C129" s="52" t="s">
        <v>348</v>
      </c>
      <c r="D129" s="86">
        <f t="shared" si="3"/>
        <v>0</v>
      </c>
      <c r="E129" s="86">
        <v>0</v>
      </c>
      <c r="F129" s="86">
        <v>0</v>
      </c>
      <c r="G129" s="86">
        <v>0</v>
      </c>
      <c r="H129" s="86">
        <v>0</v>
      </c>
    </row>
    <row r="130" spans="1:8" s="1" customFormat="1" x14ac:dyDescent="0.2">
      <c r="A130" s="25">
        <v>116</v>
      </c>
      <c r="B130" s="26" t="s">
        <v>197</v>
      </c>
      <c r="C130" s="10" t="s">
        <v>234</v>
      </c>
      <c r="D130" s="86">
        <f t="shared" si="3"/>
        <v>2189641760</v>
      </c>
      <c r="E130" s="86">
        <v>1262986263</v>
      </c>
      <c r="F130" s="86">
        <v>248680751</v>
      </c>
      <c r="G130" s="86">
        <v>0</v>
      </c>
      <c r="H130" s="86">
        <v>677974746</v>
      </c>
    </row>
    <row r="131" spans="1:8" ht="10.5" customHeight="1" x14ac:dyDescent="0.2">
      <c r="A131" s="25">
        <v>117</v>
      </c>
      <c r="B131" s="26" t="s">
        <v>198</v>
      </c>
      <c r="C131" s="10" t="s">
        <v>199</v>
      </c>
      <c r="D131" s="85">
        <f t="shared" si="3"/>
        <v>3221634283</v>
      </c>
      <c r="E131" s="85">
        <v>78683729</v>
      </c>
      <c r="F131" s="85">
        <v>2664520726</v>
      </c>
      <c r="G131" s="85">
        <v>0</v>
      </c>
      <c r="H131" s="85">
        <v>478429828</v>
      </c>
    </row>
    <row r="132" spans="1:8" s="1" customFormat="1" x14ac:dyDescent="0.2">
      <c r="A132" s="25">
        <v>118</v>
      </c>
      <c r="B132" s="26" t="s">
        <v>200</v>
      </c>
      <c r="C132" s="10" t="s">
        <v>42</v>
      </c>
      <c r="D132" s="86">
        <f t="shared" si="3"/>
        <v>1384131153</v>
      </c>
      <c r="E132" s="86">
        <v>464790315</v>
      </c>
      <c r="F132" s="86">
        <v>0</v>
      </c>
      <c r="G132" s="86">
        <v>0</v>
      </c>
      <c r="H132" s="86">
        <v>919340838</v>
      </c>
    </row>
    <row r="133" spans="1:8" s="1" customFormat="1" x14ac:dyDescent="0.2">
      <c r="A133" s="25">
        <v>119</v>
      </c>
      <c r="B133" s="12" t="s">
        <v>201</v>
      </c>
      <c r="C133" s="10" t="s">
        <v>48</v>
      </c>
      <c r="D133" s="86">
        <f t="shared" si="3"/>
        <v>1132944999</v>
      </c>
      <c r="E133" s="86">
        <v>715362899</v>
      </c>
      <c r="F133" s="86">
        <v>176098843</v>
      </c>
      <c r="G133" s="86">
        <v>0</v>
      </c>
      <c r="H133" s="86">
        <v>241483257</v>
      </c>
    </row>
    <row r="134" spans="1:8" s="1" customFormat="1" x14ac:dyDescent="0.2">
      <c r="A134" s="25">
        <v>120</v>
      </c>
      <c r="B134" s="12" t="s">
        <v>202</v>
      </c>
      <c r="C134" s="10" t="s">
        <v>236</v>
      </c>
      <c r="D134" s="86">
        <f t="shared" si="3"/>
        <v>323128231</v>
      </c>
      <c r="E134" s="86">
        <v>316350863</v>
      </c>
      <c r="F134" s="86">
        <v>0</v>
      </c>
      <c r="G134" s="86">
        <v>0</v>
      </c>
      <c r="H134" s="86">
        <v>6777368</v>
      </c>
    </row>
    <row r="135" spans="1:8" s="1" customFormat="1" x14ac:dyDescent="0.2">
      <c r="A135" s="25">
        <v>121</v>
      </c>
      <c r="B135" s="12" t="s">
        <v>203</v>
      </c>
      <c r="C135" s="10" t="s">
        <v>50</v>
      </c>
      <c r="D135" s="86">
        <f>E135+F135+G135+H135</f>
        <v>1037181087</v>
      </c>
      <c r="E135" s="86">
        <v>770023467</v>
      </c>
      <c r="F135" s="86">
        <v>0</v>
      </c>
      <c r="G135" s="86">
        <v>0</v>
      </c>
      <c r="H135" s="86">
        <v>267157620</v>
      </c>
    </row>
    <row r="136" spans="1:8" s="1" customFormat="1" x14ac:dyDescent="0.2">
      <c r="A136" s="25">
        <v>122</v>
      </c>
      <c r="B136" s="26" t="s">
        <v>204</v>
      </c>
      <c r="C136" s="10" t="s">
        <v>49</v>
      </c>
      <c r="D136" s="86">
        <f t="shared" si="3"/>
        <v>0</v>
      </c>
      <c r="E136" s="86">
        <v>0</v>
      </c>
      <c r="F136" s="86">
        <v>0</v>
      </c>
      <c r="G136" s="86">
        <v>0</v>
      </c>
      <c r="H136" s="86">
        <v>0</v>
      </c>
    </row>
    <row r="137" spans="1:8" s="1" customFormat="1" x14ac:dyDescent="0.2">
      <c r="A137" s="25">
        <v>123</v>
      </c>
      <c r="B137" s="26" t="s">
        <v>205</v>
      </c>
      <c r="C137" s="10" t="s">
        <v>206</v>
      </c>
      <c r="D137" s="86">
        <f t="shared" si="3"/>
        <v>0</v>
      </c>
      <c r="E137" s="86">
        <v>0</v>
      </c>
      <c r="F137" s="86">
        <v>0</v>
      </c>
      <c r="G137" s="86">
        <v>0</v>
      </c>
      <c r="H137" s="86">
        <v>0</v>
      </c>
    </row>
    <row r="138" spans="1:8" s="1" customFormat="1" x14ac:dyDescent="0.2">
      <c r="A138" s="25">
        <v>124</v>
      </c>
      <c r="B138" s="26" t="s">
        <v>207</v>
      </c>
      <c r="C138" s="10" t="s">
        <v>43</v>
      </c>
      <c r="D138" s="86">
        <f t="shared" si="3"/>
        <v>305811233</v>
      </c>
      <c r="E138" s="86">
        <v>237284934</v>
      </c>
      <c r="F138" s="86">
        <v>0</v>
      </c>
      <c r="G138" s="86">
        <v>0</v>
      </c>
      <c r="H138" s="86">
        <v>68526299</v>
      </c>
    </row>
    <row r="139" spans="1:8" s="1" customFormat="1" x14ac:dyDescent="0.2">
      <c r="A139" s="25">
        <v>125</v>
      </c>
      <c r="B139" s="12" t="s">
        <v>208</v>
      </c>
      <c r="C139" s="10" t="s">
        <v>235</v>
      </c>
      <c r="D139" s="86">
        <f t="shared" si="3"/>
        <v>1224619847</v>
      </c>
      <c r="E139" s="86">
        <v>938259339</v>
      </c>
      <c r="F139" s="86">
        <v>1307356</v>
      </c>
      <c r="G139" s="86">
        <v>0</v>
      </c>
      <c r="H139" s="86">
        <v>285053152</v>
      </c>
    </row>
    <row r="140" spans="1:8" s="1" customFormat="1" x14ac:dyDescent="0.2">
      <c r="A140" s="25">
        <v>126</v>
      </c>
      <c r="B140" s="14" t="s">
        <v>209</v>
      </c>
      <c r="C140" s="10" t="s">
        <v>210</v>
      </c>
      <c r="D140" s="86">
        <f t="shared" si="3"/>
        <v>1020537493</v>
      </c>
      <c r="E140" s="86">
        <v>771106138</v>
      </c>
      <c r="F140" s="86">
        <v>3396089</v>
      </c>
      <c r="G140" s="86">
        <v>0</v>
      </c>
      <c r="H140" s="86">
        <v>246035266</v>
      </c>
    </row>
    <row r="141" spans="1:8" x14ac:dyDescent="0.2">
      <c r="A141" s="25">
        <v>127</v>
      </c>
      <c r="B141" s="26" t="s">
        <v>211</v>
      </c>
      <c r="C141" s="10" t="s">
        <v>212</v>
      </c>
      <c r="D141" s="85">
        <f t="shared" si="3"/>
        <v>849102354</v>
      </c>
      <c r="E141" s="85">
        <v>487169978</v>
      </c>
      <c r="F141" s="85">
        <v>0</v>
      </c>
      <c r="G141" s="85">
        <v>361932376</v>
      </c>
      <c r="H141" s="85">
        <v>0</v>
      </c>
    </row>
    <row r="142" spans="1:8" x14ac:dyDescent="0.2">
      <c r="A142" s="25">
        <v>128</v>
      </c>
      <c r="B142" s="12" t="s">
        <v>213</v>
      </c>
      <c r="C142" s="10" t="s">
        <v>214</v>
      </c>
      <c r="D142" s="85">
        <f t="shared" si="3"/>
        <v>0</v>
      </c>
      <c r="E142" s="85">
        <v>0</v>
      </c>
      <c r="F142" s="85">
        <v>0</v>
      </c>
      <c r="G142" s="85">
        <v>0</v>
      </c>
      <c r="H142" s="85">
        <v>0</v>
      </c>
    </row>
    <row r="143" spans="1:8" ht="12.75" x14ac:dyDescent="0.2">
      <c r="A143" s="25">
        <v>129</v>
      </c>
      <c r="B143" s="20" t="s">
        <v>215</v>
      </c>
      <c r="C143" s="13" t="s">
        <v>216</v>
      </c>
      <c r="D143" s="85">
        <f t="shared" si="3"/>
        <v>0</v>
      </c>
      <c r="E143" s="85">
        <v>0</v>
      </c>
      <c r="F143" s="85">
        <v>0</v>
      </c>
      <c r="G143" s="85">
        <v>0</v>
      </c>
      <c r="H143" s="85">
        <v>0</v>
      </c>
    </row>
    <row r="144" spans="1:8" ht="12.75" x14ac:dyDescent="0.2">
      <c r="A144" s="25">
        <v>130</v>
      </c>
      <c r="B144" s="36" t="s">
        <v>260</v>
      </c>
      <c r="C144" s="37" t="s">
        <v>261</v>
      </c>
      <c r="D144" s="85">
        <f t="shared" si="3"/>
        <v>0</v>
      </c>
      <c r="E144" s="85">
        <v>0</v>
      </c>
      <c r="F144" s="85">
        <v>0</v>
      </c>
      <c r="G144" s="85">
        <v>0</v>
      </c>
      <c r="H144" s="85">
        <v>0</v>
      </c>
    </row>
    <row r="145" spans="1:72" ht="12.75" x14ac:dyDescent="0.2">
      <c r="A145" s="25">
        <v>131</v>
      </c>
      <c r="B145" s="38" t="s">
        <v>262</v>
      </c>
      <c r="C145" s="39" t="s">
        <v>263</v>
      </c>
      <c r="D145" s="85">
        <f t="shared" si="3"/>
        <v>0</v>
      </c>
      <c r="E145" s="85">
        <v>0</v>
      </c>
      <c r="F145" s="85">
        <v>0</v>
      </c>
      <c r="G145" s="85">
        <v>0</v>
      </c>
      <c r="H145" s="85">
        <v>0</v>
      </c>
    </row>
    <row r="146" spans="1:72" ht="12.75" x14ac:dyDescent="0.2">
      <c r="A146" s="25">
        <v>132</v>
      </c>
      <c r="B146" s="95" t="s">
        <v>264</v>
      </c>
      <c r="C146" s="96" t="s">
        <v>265</v>
      </c>
      <c r="D146" s="85">
        <f t="shared" si="3"/>
        <v>0</v>
      </c>
      <c r="E146" s="85">
        <v>0</v>
      </c>
      <c r="F146" s="85">
        <v>0</v>
      </c>
      <c r="G146" s="85">
        <v>0</v>
      </c>
      <c r="H146" s="85">
        <v>0</v>
      </c>
    </row>
    <row r="147" spans="1:72" x14ac:dyDescent="0.2">
      <c r="A147" s="25">
        <v>133</v>
      </c>
      <c r="B147" s="25" t="s">
        <v>269</v>
      </c>
      <c r="C147" s="42" t="s">
        <v>270</v>
      </c>
      <c r="D147" s="85">
        <f t="shared" si="3"/>
        <v>0</v>
      </c>
      <c r="E147" s="85">
        <v>0</v>
      </c>
      <c r="F147" s="85">
        <v>0</v>
      </c>
      <c r="G147" s="85">
        <v>0</v>
      </c>
      <c r="H147" s="85">
        <v>0</v>
      </c>
    </row>
    <row r="148" spans="1:72" x14ac:dyDescent="0.2">
      <c r="A148" s="25">
        <v>134</v>
      </c>
      <c r="B148" s="91" t="s">
        <v>358</v>
      </c>
      <c r="C148" s="42" t="s">
        <v>357</v>
      </c>
      <c r="D148" s="85">
        <f t="shared" si="3"/>
        <v>0</v>
      </c>
      <c r="E148" s="85">
        <v>0</v>
      </c>
      <c r="F148" s="85">
        <v>0</v>
      </c>
      <c r="G148" s="85">
        <v>0</v>
      </c>
      <c r="H148" s="85">
        <v>0</v>
      </c>
    </row>
    <row r="149" spans="1:72" x14ac:dyDescent="0.2">
      <c r="A149" s="25">
        <v>135</v>
      </c>
      <c r="B149" s="88" t="s">
        <v>385</v>
      </c>
      <c r="C149" s="42" t="s">
        <v>379</v>
      </c>
      <c r="D149" s="85">
        <f t="shared" ref="D149:D150" si="4">E149+F149+G149+H149</f>
        <v>0</v>
      </c>
      <c r="E149" s="85">
        <v>0</v>
      </c>
      <c r="F149" s="85">
        <v>0</v>
      </c>
      <c r="G149" s="85">
        <v>0</v>
      </c>
      <c r="H149" s="85">
        <v>0</v>
      </c>
    </row>
    <row r="150" spans="1:72" s="4" customFormat="1" x14ac:dyDescent="0.2">
      <c r="A150" s="169">
        <v>136</v>
      </c>
      <c r="B150" s="88" t="s">
        <v>400</v>
      </c>
      <c r="C150" s="42" t="s">
        <v>399</v>
      </c>
      <c r="D150" s="85">
        <f t="shared" si="4"/>
        <v>0</v>
      </c>
      <c r="E150" s="85"/>
      <c r="F150" s="85"/>
      <c r="G150" s="85"/>
      <c r="H150" s="8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</row>
    <row r="151" spans="1:72" s="4" customFormat="1" x14ac:dyDescent="0.2">
      <c r="A151" s="6"/>
      <c r="B151" s="6"/>
      <c r="C151" s="7"/>
      <c r="D151" s="50"/>
      <c r="E151" s="50"/>
      <c r="F151" s="50"/>
      <c r="G151" s="50"/>
      <c r="H151" s="5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</row>
    <row r="152" spans="1:72" s="4" customFormat="1" x14ac:dyDescent="0.2">
      <c r="A152" s="6"/>
      <c r="B152" s="6"/>
      <c r="C152" s="7"/>
      <c r="D152" s="50"/>
      <c r="E152" s="50"/>
      <c r="F152" s="50"/>
      <c r="G152" s="50"/>
      <c r="H152" s="5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4" spans="1:72" s="4" customFormat="1" x14ac:dyDescent="0.2">
      <c r="A154" s="6"/>
      <c r="B154" s="6"/>
      <c r="C154" s="7"/>
      <c r="D154" s="50"/>
      <c r="E154" s="50"/>
      <c r="F154" s="50"/>
      <c r="G154" s="50"/>
      <c r="H154" s="5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</row>
    <row r="155" spans="1:72" s="4" customFormat="1" x14ac:dyDescent="0.2">
      <c r="A155" s="6"/>
      <c r="B155" s="6"/>
      <c r="C155" s="7"/>
      <c r="D155" s="50"/>
      <c r="E155" s="50"/>
      <c r="F155" s="50"/>
      <c r="G155" s="50"/>
      <c r="H155" s="5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4 B127:B147 B148 B1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7"/>
  <sheetViews>
    <sheetView zoomScale="98" zoomScaleNormal="98" workbookViewId="0">
      <pane xSplit="3" ySplit="12" topLeftCell="D150" activePane="bottomRight" state="frozen"/>
      <selection pane="topRight" activeCell="D1" sqref="D1"/>
      <selection pane="bottomLeft" activeCell="A14" sqref="A14"/>
      <selection pane="bottomRight" activeCell="U155" sqref="U155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4" width="13.140625" style="32" customWidth="1"/>
    <col min="5" max="7" width="12.42578125" style="32" customWidth="1"/>
    <col min="8" max="8" width="13" style="32" customWidth="1"/>
    <col min="9" max="9" width="15" style="32" customWidth="1"/>
    <col min="10" max="11" width="23.28515625" style="32" customWidth="1"/>
    <col min="12" max="12" width="17" style="32" customWidth="1"/>
    <col min="13" max="13" width="13.140625" style="32" customWidth="1"/>
    <col min="14" max="15" width="12.5703125" style="32" customWidth="1"/>
    <col min="16" max="17" width="12.42578125" style="32" customWidth="1"/>
    <col min="18" max="16384" width="9.140625" style="29"/>
  </cols>
  <sheetData>
    <row r="1" spans="1:17" ht="35.25" customHeight="1" x14ac:dyDescent="0.2">
      <c r="A1" s="313" t="s">
        <v>365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12.75" customHeight="1" x14ac:dyDescent="0.2">
      <c r="C2" s="31"/>
      <c r="Q2" s="32" t="s">
        <v>289</v>
      </c>
    </row>
    <row r="3" spans="1:17" s="33" customFormat="1" ht="20.25" customHeight="1" x14ac:dyDescent="0.2">
      <c r="A3" s="315" t="s">
        <v>46</v>
      </c>
      <c r="B3" s="315" t="s">
        <v>58</v>
      </c>
      <c r="C3" s="315" t="s">
        <v>47</v>
      </c>
      <c r="D3" s="314" t="s">
        <v>290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s="33" customFormat="1" ht="17.25" customHeight="1" x14ac:dyDescent="0.2">
      <c r="A4" s="315"/>
      <c r="B4" s="315"/>
      <c r="C4" s="315"/>
      <c r="D4" s="312" t="s">
        <v>272</v>
      </c>
      <c r="E4" s="314" t="s">
        <v>285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</row>
    <row r="5" spans="1:17" s="33" customFormat="1" ht="24.75" customHeight="1" x14ac:dyDescent="0.2">
      <c r="A5" s="315"/>
      <c r="B5" s="315"/>
      <c r="C5" s="315"/>
      <c r="D5" s="314"/>
      <c r="E5" s="316" t="s">
        <v>291</v>
      </c>
      <c r="F5" s="316"/>
      <c r="G5" s="316"/>
      <c r="H5" s="316"/>
      <c r="I5" s="312"/>
      <c r="J5" s="312"/>
      <c r="K5" s="312"/>
      <c r="L5" s="312"/>
      <c r="M5" s="314" t="s">
        <v>292</v>
      </c>
      <c r="N5" s="314"/>
      <c r="O5" s="314"/>
      <c r="P5" s="314"/>
      <c r="Q5" s="314"/>
    </row>
    <row r="6" spans="1:17" s="33" customFormat="1" ht="24.75" customHeight="1" x14ac:dyDescent="0.2">
      <c r="A6" s="315"/>
      <c r="B6" s="315"/>
      <c r="C6" s="315"/>
      <c r="D6" s="314"/>
      <c r="E6" s="311" t="s">
        <v>293</v>
      </c>
      <c r="F6" s="314" t="s">
        <v>285</v>
      </c>
      <c r="G6" s="314"/>
      <c r="H6" s="311" t="s">
        <v>294</v>
      </c>
      <c r="I6" s="321" t="s">
        <v>285</v>
      </c>
      <c r="J6" s="322"/>
      <c r="K6" s="322"/>
      <c r="L6" s="323"/>
      <c r="M6" s="317" t="s">
        <v>238</v>
      </c>
      <c r="N6" s="314" t="s">
        <v>285</v>
      </c>
      <c r="O6" s="314"/>
      <c r="P6" s="314"/>
      <c r="Q6" s="314"/>
    </row>
    <row r="7" spans="1:17" ht="49.5" customHeight="1" x14ac:dyDescent="0.2">
      <c r="A7" s="315"/>
      <c r="B7" s="315"/>
      <c r="C7" s="315"/>
      <c r="D7" s="314"/>
      <c r="E7" s="317"/>
      <c r="F7" s="311" t="s">
        <v>408</v>
      </c>
      <c r="G7" s="311" t="s">
        <v>409</v>
      </c>
      <c r="H7" s="317"/>
      <c r="I7" s="311" t="s">
        <v>395</v>
      </c>
      <c r="J7" s="162" t="s">
        <v>295</v>
      </c>
      <c r="K7" s="311" t="s">
        <v>396</v>
      </c>
      <c r="L7" s="312" t="s">
        <v>397</v>
      </c>
      <c r="M7" s="317"/>
      <c r="N7" s="331" t="s">
        <v>378</v>
      </c>
      <c r="O7" s="332"/>
      <c r="P7" s="333" t="s">
        <v>355</v>
      </c>
      <c r="Q7" s="333" t="s">
        <v>356</v>
      </c>
    </row>
    <row r="8" spans="1:17" ht="60.75" customHeight="1" x14ac:dyDescent="0.2">
      <c r="A8" s="315"/>
      <c r="B8" s="315"/>
      <c r="C8" s="315"/>
      <c r="D8" s="314"/>
      <c r="E8" s="312"/>
      <c r="F8" s="312"/>
      <c r="G8" s="312"/>
      <c r="H8" s="312"/>
      <c r="I8" s="312"/>
      <c r="J8" s="163" t="s">
        <v>296</v>
      </c>
      <c r="K8" s="312"/>
      <c r="L8" s="314"/>
      <c r="M8" s="312"/>
      <c r="N8" s="118" t="s">
        <v>376</v>
      </c>
      <c r="O8" s="118" t="s">
        <v>377</v>
      </c>
      <c r="P8" s="334"/>
      <c r="Q8" s="334"/>
    </row>
    <row r="9" spans="1:17" ht="21" customHeight="1" x14ac:dyDescent="0.2">
      <c r="A9" s="324" t="s">
        <v>238</v>
      </c>
      <c r="B9" s="324"/>
      <c r="C9" s="324"/>
      <c r="D9" s="120">
        <f>D10+D11+D12</f>
        <v>10295675012</v>
      </c>
      <c r="E9" s="120">
        <f t="shared" ref="E9:Q9" si="0">E10+E11+E12</f>
        <v>3012430256</v>
      </c>
      <c r="F9" s="120">
        <f t="shared" si="0"/>
        <v>423694696</v>
      </c>
      <c r="G9" s="120">
        <f t="shared" si="0"/>
        <v>2588735560</v>
      </c>
      <c r="H9" s="120">
        <f t="shared" si="0"/>
        <v>4589619583</v>
      </c>
      <c r="I9" s="120">
        <f t="shared" si="0"/>
        <v>3616474340</v>
      </c>
      <c r="J9" s="120">
        <f t="shared" si="0"/>
        <v>172918867</v>
      </c>
      <c r="K9" s="120">
        <f t="shared" si="0"/>
        <v>542467948</v>
      </c>
      <c r="L9" s="120">
        <f t="shared" si="0"/>
        <v>257758428</v>
      </c>
      <c r="M9" s="120">
        <f t="shared" si="0"/>
        <v>2693625173</v>
      </c>
      <c r="N9" s="120">
        <f t="shared" si="0"/>
        <v>327939136</v>
      </c>
      <c r="O9" s="120">
        <f t="shared" si="0"/>
        <v>1035122278</v>
      </c>
      <c r="P9" s="120">
        <f t="shared" si="0"/>
        <v>1263321911</v>
      </c>
      <c r="Q9" s="120">
        <f t="shared" si="0"/>
        <v>67241848</v>
      </c>
    </row>
    <row r="10" spans="1:17" ht="17.25" customHeight="1" x14ac:dyDescent="0.2">
      <c r="A10" s="325" t="s">
        <v>56</v>
      </c>
      <c r="B10" s="326"/>
      <c r="C10" s="327"/>
      <c r="D10" s="75">
        <f>E10+H10+M10</f>
        <v>174648961</v>
      </c>
      <c r="E10" s="75"/>
      <c r="F10" s="75"/>
      <c r="G10" s="75"/>
      <c r="H10" s="75">
        <f>I10+J10+K10+L10</f>
        <v>48868825</v>
      </c>
      <c r="I10" s="75"/>
      <c r="J10" s="75"/>
      <c r="K10" s="75"/>
      <c r="L10" s="75">
        <v>48868825</v>
      </c>
      <c r="M10" s="75">
        <f>SUM(N10:Q10)</f>
        <v>125780136</v>
      </c>
      <c r="N10" s="75">
        <v>12858673</v>
      </c>
      <c r="O10" s="75"/>
      <c r="P10" s="75">
        <f>100809000+12112463</f>
        <v>112921463</v>
      </c>
      <c r="Q10" s="34"/>
    </row>
    <row r="11" spans="1:17" ht="16.5" customHeight="1" x14ac:dyDescent="0.2">
      <c r="A11" s="325" t="s">
        <v>297</v>
      </c>
      <c r="B11" s="326"/>
      <c r="C11" s="326"/>
      <c r="D11" s="75">
        <f t="shared" ref="D11" si="1">E11+H11+M11</f>
        <v>10351223</v>
      </c>
      <c r="E11" s="75"/>
      <c r="F11" s="75"/>
      <c r="G11" s="75"/>
      <c r="H11" s="75">
        <f t="shared" ref="H11" si="2">I11+J11+K11+L11</f>
        <v>0</v>
      </c>
      <c r="I11" s="75"/>
      <c r="J11" s="75"/>
      <c r="K11" s="75"/>
      <c r="L11" s="75"/>
      <c r="M11" s="75">
        <f t="shared" ref="M11" si="3">SUM(N11:Q11)</f>
        <v>10351223</v>
      </c>
      <c r="N11" s="75"/>
      <c r="O11" s="75">
        <v>10351223</v>
      </c>
      <c r="P11" s="75"/>
      <c r="Q11" s="34"/>
    </row>
    <row r="12" spans="1:17" ht="15.75" customHeight="1" x14ac:dyDescent="0.2">
      <c r="A12" s="328" t="s">
        <v>232</v>
      </c>
      <c r="B12" s="329"/>
      <c r="C12" s="330"/>
      <c r="D12" s="120">
        <f>SUM(D13:D150)-D91</f>
        <v>10110674828</v>
      </c>
      <c r="E12" s="120">
        <f>SUM(E13:E150)-E91</f>
        <v>3012430256</v>
      </c>
      <c r="F12" s="120">
        <f t="shared" ref="F12:G12" si="4">SUM(F13:F150)-F91</f>
        <v>423694696</v>
      </c>
      <c r="G12" s="120">
        <f t="shared" si="4"/>
        <v>2588735560</v>
      </c>
      <c r="H12" s="120">
        <f t="shared" ref="H12:Q12" si="5">SUM(H13:H150)-H91</f>
        <v>4540750758</v>
      </c>
      <c r="I12" s="120">
        <f t="shared" si="5"/>
        <v>3616474340</v>
      </c>
      <c r="J12" s="120">
        <f t="shared" si="5"/>
        <v>172918867</v>
      </c>
      <c r="K12" s="120">
        <f t="shared" si="5"/>
        <v>542467948</v>
      </c>
      <c r="L12" s="120">
        <f t="shared" si="5"/>
        <v>208889603</v>
      </c>
      <c r="M12" s="120">
        <f t="shared" si="5"/>
        <v>2557493814</v>
      </c>
      <c r="N12" s="120">
        <f t="shared" si="5"/>
        <v>315080463</v>
      </c>
      <c r="O12" s="120">
        <f t="shared" si="5"/>
        <v>1024771055</v>
      </c>
      <c r="P12" s="120">
        <f t="shared" si="5"/>
        <v>1150400448</v>
      </c>
      <c r="Q12" s="120">
        <f t="shared" si="5"/>
        <v>67241848</v>
      </c>
    </row>
    <row r="13" spans="1:17" ht="12" customHeight="1" x14ac:dyDescent="0.2">
      <c r="A13" s="25">
        <v>1</v>
      </c>
      <c r="B13" s="121" t="s">
        <v>59</v>
      </c>
      <c r="C13" s="122" t="s">
        <v>44</v>
      </c>
      <c r="D13" s="75">
        <f>E13+H13+M13</f>
        <v>42789607</v>
      </c>
      <c r="E13" s="75">
        <f>F13+G13</f>
        <v>13629011</v>
      </c>
      <c r="F13" s="75">
        <v>1873625</v>
      </c>
      <c r="G13" s="75">
        <v>11755386</v>
      </c>
      <c r="H13" s="75">
        <f>I13+J13+K13+L13</f>
        <v>21395034</v>
      </c>
      <c r="I13" s="75">
        <v>16475289</v>
      </c>
      <c r="J13" s="75">
        <v>1714883</v>
      </c>
      <c r="K13" s="75">
        <v>2251109</v>
      </c>
      <c r="L13" s="75">
        <v>953753</v>
      </c>
      <c r="M13" s="75">
        <f t="shared" ref="M13:M74" si="6">SUM(N13:Q13)</f>
        <v>7765562</v>
      </c>
      <c r="N13" s="75">
        <v>1515696</v>
      </c>
      <c r="O13" s="75">
        <v>4914008</v>
      </c>
      <c r="P13" s="75">
        <v>1322262</v>
      </c>
      <c r="Q13" s="75">
        <v>13596</v>
      </c>
    </row>
    <row r="14" spans="1:17" ht="12" customHeight="1" x14ac:dyDescent="0.2">
      <c r="A14" s="25">
        <v>2</v>
      </c>
      <c r="B14" s="123" t="s">
        <v>60</v>
      </c>
      <c r="C14" s="122" t="s">
        <v>217</v>
      </c>
      <c r="D14" s="75">
        <f t="shared" ref="D14:D75" si="7">E14+H14+M14</f>
        <v>41468076</v>
      </c>
      <c r="E14" s="75">
        <f t="shared" ref="E14:E77" si="8">F14+G14</f>
        <v>11923355</v>
      </c>
      <c r="F14" s="75">
        <v>1929244</v>
      </c>
      <c r="G14" s="75">
        <v>9994111</v>
      </c>
      <c r="H14" s="75">
        <f t="shared" ref="H14:H77" si="9">I14+J14+K14+L14</f>
        <v>20599609</v>
      </c>
      <c r="I14" s="75">
        <v>17419371</v>
      </c>
      <c r="J14" s="75">
        <v>0</v>
      </c>
      <c r="K14" s="75">
        <v>2166389</v>
      </c>
      <c r="L14" s="75">
        <v>1013849</v>
      </c>
      <c r="M14" s="75">
        <f t="shared" si="6"/>
        <v>8945112</v>
      </c>
      <c r="N14" s="75">
        <v>1538052</v>
      </c>
      <c r="O14" s="75">
        <v>5064718</v>
      </c>
      <c r="P14" s="119">
        <v>1436084</v>
      </c>
      <c r="Q14" s="119">
        <v>906258</v>
      </c>
    </row>
    <row r="15" spans="1:17" ht="12" customHeight="1" x14ac:dyDescent="0.2">
      <c r="A15" s="25">
        <v>3</v>
      </c>
      <c r="B15" s="124" t="s">
        <v>61</v>
      </c>
      <c r="C15" s="125" t="s">
        <v>5</v>
      </c>
      <c r="D15" s="75">
        <f t="shared" si="7"/>
        <v>143715048</v>
      </c>
      <c r="E15" s="75">
        <f t="shared" si="8"/>
        <v>46159926</v>
      </c>
      <c r="F15" s="75">
        <v>5927693</v>
      </c>
      <c r="G15" s="75">
        <v>40232233</v>
      </c>
      <c r="H15" s="75">
        <f t="shared" si="9"/>
        <v>63216404</v>
      </c>
      <c r="I15" s="75">
        <v>52793447</v>
      </c>
      <c r="J15" s="75">
        <v>0</v>
      </c>
      <c r="K15" s="75">
        <v>7444747</v>
      </c>
      <c r="L15" s="75">
        <v>2978210</v>
      </c>
      <c r="M15" s="75">
        <f t="shared" si="6"/>
        <v>34338718</v>
      </c>
      <c r="N15" s="75">
        <v>4608845</v>
      </c>
      <c r="O15" s="75">
        <v>14515556</v>
      </c>
      <c r="P15" s="119">
        <v>13618105</v>
      </c>
      <c r="Q15" s="119">
        <v>1596212</v>
      </c>
    </row>
    <row r="16" spans="1:17" ht="12" customHeight="1" x14ac:dyDescent="0.2">
      <c r="A16" s="25">
        <v>4</v>
      </c>
      <c r="B16" s="121" t="s">
        <v>62</v>
      </c>
      <c r="C16" s="122" t="s">
        <v>218</v>
      </c>
      <c r="D16" s="75">
        <f t="shared" si="7"/>
        <v>43651566</v>
      </c>
      <c r="E16" s="75">
        <f t="shared" si="8"/>
        <v>12758822</v>
      </c>
      <c r="F16" s="75">
        <v>2172589</v>
      </c>
      <c r="G16" s="75">
        <v>10586233</v>
      </c>
      <c r="H16" s="75">
        <f t="shared" si="9"/>
        <v>22430198</v>
      </c>
      <c r="I16" s="75">
        <v>19016672</v>
      </c>
      <c r="J16" s="75">
        <v>0</v>
      </c>
      <c r="K16" s="75">
        <v>2312996</v>
      </c>
      <c r="L16" s="75">
        <v>1100530</v>
      </c>
      <c r="M16" s="75">
        <f t="shared" si="6"/>
        <v>8462546</v>
      </c>
      <c r="N16" s="75">
        <v>1651519</v>
      </c>
      <c r="O16" s="75">
        <v>5518136</v>
      </c>
      <c r="P16" s="119">
        <v>1292891</v>
      </c>
      <c r="Q16" s="119">
        <v>0</v>
      </c>
    </row>
    <row r="17" spans="1:17" ht="12" customHeight="1" x14ac:dyDescent="0.2">
      <c r="A17" s="25">
        <v>5</v>
      </c>
      <c r="B17" s="121" t="s">
        <v>63</v>
      </c>
      <c r="C17" s="122" t="s">
        <v>8</v>
      </c>
      <c r="D17" s="75">
        <f t="shared" si="7"/>
        <v>52926984</v>
      </c>
      <c r="E17" s="75">
        <f t="shared" si="8"/>
        <v>19198629</v>
      </c>
      <c r="F17" s="75">
        <v>2290591</v>
      </c>
      <c r="G17" s="75">
        <v>16908038</v>
      </c>
      <c r="H17" s="75">
        <f t="shared" si="9"/>
        <v>23914190</v>
      </c>
      <c r="I17" s="75">
        <v>20045828</v>
      </c>
      <c r="J17" s="75">
        <v>0</v>
      </c>
      <c r="K17" s="75">
        <v>2758381</v>
      </c>
      <c r="L17" s="75">
        <v>1109981</v>
      </c>
      <c r="M17" s="75">
        <f t="shared" si="6"/>
        <v>9814165</v>
      </c>
      <c r="N17" s="75">
        <v>1821329</v>
      </c>
      <c r="O17" s="75">
        <v>5930172</v>
      </c>
      <c r="P17" s="119">
        <v>2049068</v>
      </c>
      <c r="Q17" s="119">
        <v>13596</v>
      </c>
    </row>
    <row r="18" spans="1:17" ht="12" customHeight="1" x14ac:dyDescent="0.2">
      <c r="A18" s="25">
        <v>6</v>
      </c>
      <c r="B18" s="124" t="s">
        <v>64</v>
      </c>
      <c r="C18" s="125" t="s">
        <v>65</v>
      </c>
      <c r="D18" s="75">
        <f t="shared" si="7"/>
        <v>373508140</v>
      </c>
      <c r="E18" s="75">
        <f t="shared" si="8"/>
        <v>119151427</v>
      </c>
      <c r="F18" s="75">
        <v>16606811</v>
      </c>
      <c r="G18" s="75">
        <v>102544616</v>
      </c>
      <c r="H18" s="75">
        <f t="shared" si="9"/>
        <v>167555772</v>
      </c>
      <c r="I18" s="75">
        <v>138741917</v>
      </c>
      <c r="J18" s="75">
        <v>0</v>
      </c>
      <c r="K18" s="75">
        <v>21076598</v>
      </c>
      <c r="L18" s="75">
        <v>7737257</v>
      </c>
      <c r="M18" s="75">
        <f t="shared" si="6"/>
        <v>86800941</v>
      </c>
      <c r="N18" s="75">
        <v>11953793</v>
      </c>
      <c r="O18" s="75">
        <v>39132066</v>
      </c>
      <c r="P18" s="119">
        <v>31514104</v>
      </c>
      <c r="Q18" s="119">
        <v>4200978</v>
      </c>
    </row>
    <row r="19" spans="1:17" ht="12" customHeight="1" x14ac:dyDescent="0.2">
      <c r="A19" s="25">
        <v>7</v>
      </c>
      <c r="B19" s="126" t="s">
        <v>66</v>
      </c>
      <c r="C19" s="127" t="s">
        <v>219</v>
      </c>
      <c r="D19" s="75">
        <f t="shared" si="7"/>
        <v>137278269</v>
      </c>
      <c r="E19" s="75">
        <f t="shared" si="8"/>
        <v>40496799</v>
      </c>
      <c r="F19" s="75">
        <v>5979475</v>
      </c>
      <c r="G19" s="75">
        <v>34517324</v>
      </c>
      <c r="H19" s="75">
        <f t="shared" si="9"/>
        <v>61266218</v>
      </c>
      <c r="I19" s="75">
        <v>51520354</v>
      </c>
      <c r="J19" s="75">
        <v>0</v>
      </c>
      <c r="K19" s="75">
        <v>6963246</v>
      </c>
      <c r="L19" s="75">
        <v>2782618</v>
      </c>
      <c r="M19" s="75">
        <f t="shared" si="6"/>
        <v>35515252</v>
      </c>
      <c r="N19" s="75">
        <v>4770751</v>
      </c>
      <c r="O19" s="75">
        <v>14856837</v>
      </c>
      <c r="P19" s="119">
        <v>14401130</v>
      </c>
      <c r="Q19" s="119">
        <v>1486534</v>
      </c>
    </row>
    <row r="20" spans="1:17" ht="12" customHeight="1" x14ac:dyDescent="0.2">
      <c r="A20" s="25">
        <v>8</v>
      </c>
      <c r="B20" s="124" t="s">
        <v>67</v>
      </c>
      <c r="C20" s="125" t="s">
        <v>17</v>
      </c>
      <c r="D20" s="75">
        <f t="shared" si="7"/>
        <v>52109558</v>
      </c>
      <c r="E20" s="75">
        <f t="shared" si="8"/>
        <v>15726523</v>
      </c>
      <c r="F20" s="75">
        <v>2399183</v>
      </c>
      <c r="G20" s="75">
        <v>13327340</v>
      </c>
      <c r="H20" s="75">
        <f t="shared" si="9"/>
        <v>25958417</v>
      </c>
      <c r="I20" s="75">
        <v>21867351</v>
      </c>
      <c r="J20" s="75">
        <v>0</v>
      </c>
      <c r="K20" s="75">
        <v>2960349</v>
      </c>
      <c r="L20" s="75">
        <v>1130717</v>
      </c>
      <c r="M20" s="75">
        <f t="shared" si="6"/>
        <v>10424618</v>
      </c>
      <c r="N20" s="75">
        <v>1923157</v>
      </c>
      <c r="O20" s="75">
        <v>6275438</v>
      </c>
      <c r="P20" s="119">
        <v>2216959</v>
      </c>
      <c r="Q20" s="119">
        <v>9064</v>
      </c>
    </row>
    <row r="21" spans="1:17" ht="12" customHeight="1" x14ac:dyDescent="0.2">
      <c r="A21" s="25">
        <v>9</v>
      </c>
      <c r="B21" s="124" t="s">
        <v>68</v>
      </c>
      <c r="C21" s="125" t="s">
        <v>6</v>
      </c>
      <c r="D21" s="75">
        <f t="shared" si="7"/>
        <v>45792053</v>
      </c>
      <c r="E21" s="75">
        <f t="shared" si="8"/>
        <v>14312547</v>
      </c>
      <c r="F21" s="75">
        <v>2162269</v>
      </c>
      <c r="G21" s="75">
        <v>12150278</v>
      </c>
      <c r="H21" s="75">
        <f t="shared" si="9"/>
        <v>22639742</v>
      </c>
      <c r="I21" s="75">
        <v>18950733</v>
      </c>
      <c r="J21" s="75">
        <v>0</v>
      </c>
      <c r="K21" s="75">
        <v>2537080</v>
      </c>
      <c r="L21" s="75">
        <v>1151929</v>
      </c>
      <c r="M21" s="75">
        <f t="shared" si="6"/>
        <v>8839764</v>
      </c>
      <c r="N21" s="75">
        <v>1561379</v>
      </c>
      <c r="O21" s="75">
        <v>5591838</v>
      </c>
      <c r="P21" s="119">
        <v>1666154</v>
      </c>
      <c r="Q21" s="119">
        <v>20393</v>
      </c>
    </row>
    <row r="22" spans="1:17" ht="12" customHeight="1" x14ac:dyDescent="0.2">
      <c r="A22" s="25">
        <v>10</v>
      </c>
      <c r="B22" s="124" t="s">
        <v>69</v>
      </c>
      <c r="C22" s="125" t="s">
        <v>18</v>
      </c>
      <c r="D22" s="75">
        <f t="shared" si="7"/>
        <v>57429004</v>
      </c>
      <c r="E22" s="75">
        <f t="shared" si="8"/>
        <v>16834832</v>
      </c>
      <c r="F22" s="75">
        <v>2991782</v>
      </c>
      <c r="G22" s="75">
        <v>13843050</v>
      </c>
      <c r="H22" s="75">
        <f t="shared" si="9"/>
        <v>30472495</v>
      </c>
      <c r="I22" s="75">
        <v>25447934</v>
      </c>
      <c r="J22" s="75">
        <v>0</v>
      </c>
      <c r="K22" s="75">
        <v>3636183</v>
      </c>
      <c r="L22" s="75">
        <v>1388378</v>
      </c>
      <c r="M22" s="75">
        <f t="shared" si="6"/>
        <v>10121677</v>
      </c>
      <c r="N22" s="75">
        <v>1922049</v>
      </c>
      <c r="O22" s="75">
        <v>6889667</v>
      </c>
      <c r="P22" s="119">
        <v>1287302</v>
      </c>
      <c r="Q22" s="119">
        <v>22659</v>
      </c>
    </row>
    <row r="23" spans="1:17" ht="12" customHeight="1" x14ac:dyDescent="0.2">
      <c r="A23" s="25">
        <v>11</v>
      </c>
      <c r="B23" s="124" t="s">
        <v>70</v>
      </c>
      <c r="C23" s="125" t="s">
        <v>7</v>
      </c>
      <c r="D23" s="75">
        <f t="shared" si="7"/>
        <v>46670740</v>
      </c>
      <c r="E23" s="75">
        <f t="shared" si="8"/>
        <v>15163893</v>
      </c>
      <c r="F23" s="75">
        <v>2157236</v>
      </c>
      <c r="G23" s="75">
        <v>13006657</v>
      </c>
      <c r="H23" s="75">
        <f t="shared" si="9"/>
        <v>22724482</v>
      </c>
      <c r="I23" s="75">
        <v>19005101</v>
      </c>
      <c r="J23" s="75">
        <v>0</v>
      </c>
      <c r="K23" s="75">
        <v>2638580</v>
      </c>
      <c r="L23" s="75">
        <v>1080801</v>
      </c>
      <c r="M23" s="75">
        <f t="shared" si="6"/>
        <v>8782365</v>
      </c>
      <c r="N23" s="75">
        <v>1703663</v>
      </c>
      <c r="O23" s="75">
        <v>5686010</v>
      </c>
      <c r="P23" s="119">
        <v>1383628</v>
      </c>
      <c r="Q23" s="119">
        <v>9064</v>
      </c>
    </row>
    <row r="24" spans="1:17" ht="12" customHeight="1" x14ac:dyDescent="0.2">
      <c r="A24" s="25">
        <v>12</v>
      </c>
      <c r="B24" s="124" t="s">
        <v>71</v>
      </c>
      <c r="C24" s="125" t="s">
        <v>19</v>
      </c>
      <c r="D24" s="75">
        <f t="shared" si="7"/>
        <v>95238836</v>
      </c>
      <c r="E24" s="75">
        <f t="shared" si="8"/>
        <v>29910084</v>
      </c>
      <c r="F24" s="75">
        <v>4455815</v>
      </c>
      <c r="G24" s="75">
        <v>25454269</v>
      </c>
      <c r="H24" s="75">
        <f t="shared" si="9"/>
        <v>46635110</v>
      </c>
      <c r="I24" s="75">
        <v>39005271</v>
      </c>
      <c r="J24" s="75">
        <v>0</v>
      </c>
      <c r="K24" s="75">
        <v>5369834</v>
      </c>
      <c r="L24" s="75">
        <v>2260005</v>
      </c>
      <c r="M24" s="75">
        <f t="shared" si="6"/>
        <v>18693642</v>
      </c>
      <c r="N24" s="75">
        <v>3486080</v>
      </c>
      <c r="O24" s="75">
        <v>11060317</v>
      </c>
      <c r="P24" s="119">
        <v>2620464</v>
      </c>
      <c r="Q24" s="119">
        <v>1526781</v>
      </c>
    </row>
    <row r="25" spans="1:17" ht="12" customHeight="1" x14ac:dyDescent="0.2">
      <c r="A25" s="25">
        <v>13</v>
      </c>
      <c r="B25" s="124" t="s">
        <v>239</v>
      </c>
      <c r="C25" s="122" t="s">
        <v>240</v>
      </c>
      <c r="D25" s="75">
        <f t="shared" si="7"/>
        <v>0</v>
      </c>
      <c r="E25" s="75">
        <f t="shared" si="8"/>
        <v>0</v>
      </c>
      <c r="F25" s="75">
        <v>0</v>
      </c>
      <c r="G25" s="75">
        <v>0</v>
      </c>
      <c r="H25" s="75">
        <f t="shared" si="9"/>
        <v>0</v>
      </c>
      <c r="I25" s="75">
        <v>0</v>
      </c>
      <c r="J25" s="75">
        <v>0</v>
      </c>
      <c r="K25" s="75">
        <v>0</v>
      </c>
      <c r="L25" s="75">
        <v>0</v>
      </c>
      <c r="M25" s="75">
        <f t="shared" si="6"/>
        <v>0</v>
      </c>
      <c r="N25" s="75">
        <v>0</v>
      </c>
      <c r="O25" s="75">
        <v>0</v>
      </c>
      <c r="P25" s="119">
        <v>0</v>
      </c>
      <c r="Q25" s="119">
        <v>0</v>
      </c>
    </row>
    <row r="26" spans="1:17" ht="12" customHeight="1" x14ac:dyDescent="0.2">
      <c r="A26" s="25">
        <v>14</v>
      </c>
      <c r="B26" s="124" t="s">
        <v>72</v>
      </c>
      <c r="C26" s="125" t="s">
        <v>22</v>
      </c>
      <c r="D26" s="75">
        <f t="shared" si="7"/>
        <v>64508035</v>
      </c>
      <c r="E26" s="75">
        <f t="shared" si="8"/>
        <v>22691436</v>
      </c>
      <c r="F26" s="75">
        <v>2802847</v>
      </c>
      <c r="G26" s="75">
        <v>19888589</v>
      </c>
      <c r="H26" s="75">
        <f t="shared" si="9"/>
        <v>29916384</v>
      </c>
      <c r="I26" s="75">
        <v>24776870</v>
      </c>
      <c r="J26" s="75">
        <v>0</v>
      </c>
      <c r="K26" s="75">
        <v>3627034</v>
      </c>
      <c r="L26" s="75">
        <v>1512480</v>
      </c>
      <c r="M26" s="75">
        <f t="shared" si="6"/>
        <v>11900215</v>
      </c>
      <c r="N26" s="75">
        <v>2318009</v>
      </c>
      <c r="O26" s="75">
        <v>7474614</v>
      </c>
      <c r="P26" s="119">
        <v>1594622</v>
      </c>
      <c r="Q26" s="119">
        <v>512970</v>
      </c>
    </row>
    <row r="27" spans="1:17" ht="12" customHeight="1" x14ac:dyDescent="0.2">
      <c r="A27" s="25">
        <v>15</v>
      </c>
      <c r="B27" s="124" t="s">
        <v>73</v>
      </c>
      <c r="C27" s="125" t="s">
        <v>10</v>
      </c>
      <c r="D27" s="75">
        <f t="shared" si="7"/>
        <v>92314119</v>
      </c>
      <c r="E27" s="75">
        <f t="shared" si="8"/>
        <v>34203048</v>
      </c>
      <c r="F27" s="75">
        <v>3825761</v>
      </c>
      <c r="G27" s="75">
        <v>30377287</v>
      </c>
      <c r="H27" s="75">
        <f t="shared" si="9"/>
        <v>40676070</v>
      </c>
      <c r="I27" s="75">
        <v>33797299</v>
      </c>
      <c r="J27" s="75">
        <v>0</v>
      </c>
      <c r="K27" s="75">
        <v>5021100</v>
      </c>
      <c r="L27" s="75">
        <v>1857671</v>
      </c>
      <c r="M27" s="75">
        <f t="shared" si="6"/>
        <v>17435001</v>
      </c>
      <c r="N27" s="75">
        <v>3259069</v>
      </c>
      <c r="O27" s="75">
        <v>10773311</v>
      </c>
      <c r="P27" s="119">
        <v>3359569</v>
      </c>
      <c r="Q27" s="119">
        <v>43052</v>
      </c>
    </row>
    <row r="28" spans="1:17" ht="12" customHeight="1" x14ac:dyDescent="0.2">
      <c r="A28" s="25">
        <v>16</v>
      </c>
      <c r="B28" s="124" t="s">
        <v>74</v>
      </c>
      <c r="C28" s="125" t="s">
        <v>220</v>
      </c>
      <c r="D28" s="75">
        <f t="shared" si="7"/>
        <v>120253889</v>
      </c>
      <c r="E28" s="75">
        <f t="shared" si="8"/>
        <v>43743931</v>
      </c>
      <c r="F28" s="75">
        <v>5217594</v>
      </c>
      <c r="G28" s="75">
        <v>38526337</v>
      </c>
      <c r="H28" s="75">
        <f t="shared" si="9"/>
        <v>55126747</v>
      </c>
      <c r="I28" s="75">
        <v>45578845</v>
      </c>
      <c r="J28" s="75">
        <v>0</v>
      </c>
      <c r="K28" s="75">
        <v>6729138</v>
      </c>
      <c r="L28" s="75">
        <v>2818764</v>
      </c>
      <c r="M28" s="75">
        <f t="shared" si="6"/>
        <v>21383211</v>
      </c>
      <c r="N28" s="75">
        <v>4234916</v>
      </c>
      <c r="O28" s="75">
        <v>13815028</v>
      </c>
      <c r="P28" s="119">
        <v>3285683</v>
      </c>
      <c r="Q28" s="119">
        <v>47584</v>
      </c>
    </row>
    <row r="29" spans="1:17" ht="12" customHeight="1" x14ac:dyDescent="0.2">
      <c r="A29" s="25">
        <v>17</v>
      </c>
      <c r="B29" s="124" t="s">
        <v>75</v>
      </c>
      <c r="C29" s="125" t="s">
        <v>9</v>
      </c>
      <c r="D29" s="75">
        <f t="shared" si="7"/>
        <v>257162207</v>
      </c>
      <c r="E29" s="75">
        <f t="shared" si="8"/>
        <v>75219451</v>
      </c>
      <c r="F29" s="75">
        <v>10402373</v>
      </c>
      <c r="G29" s="75">
        <v>64817078</v>
      </c>
      <c r="H29" s="75">
        <f t="shared" si="9"/>
        <v>121872539</v>
      </c>
      <c r="I29" s="75">
        <v>91580942</v>
      </c>
      <c r="J29" s="75">
        <v>12371014</v>
      </c>
      <c r="K29" s="75">
        <v>13036043</v>
      </c>
      <c r="L29" s="75">
        <v>4884540</v>
      </c>
      <c r="M29" s="75">
        <f t="shared" si="6"/>
        <v>60070217</v>
      </c>
      <c r="N29" s="75">
        <v>7801417</v>
      </c>
      <c r="O29" s="75">
        <v>25234729</v>
      </c>
      <c r="P29" s="119">
        <v>25562454</v>
      </c>
      <c r="Q29" s="119">
        <v>1471617</v>
      </c>
    </row>
    <row r="30" spans="1:17" ht="12" customHeight="1" x14ac:dyDescent="0.2">
      <c r="A30" s="25">
        <v>18</v>
      </c>
      <c r="B30" s="121" t="s">
        <v>76</v>
      </c>
      <c r="C30" s="122" t="s">
        <v>11</v>
      </c>
      <c r="D30" s="75">
        <f t="shared" si="7"/>
        <v>40644412</v>
      </c>
      <c r="E30" s="75">
        <f t="shared" si="8"/>
        <v>16449373</v>
      </c>
      <c r="F30" s="75">
        <v>1593317</v>
      </c>
      <c r="G30" s="75">
        <v>14856056</v>
      </c>
      <c r="H30" s="75">
        <f t="shared" si="9"/>
        <v>16833995</v>
      </c>
      <c r="I30" s="75">
        <v>13852899</v>
      </c>
      <c r="J30" s="75">
        <v>0</v>
      </c>
      <c r="K30" s="75">
        <v>2126296</v>
      </c>
      <c r="L30" s="75">
        <v>854800</v>
      </c>
      <c r="M30" s="75">
        <f t="shared" si="6"/>
        <v>7361044</v>
      </c>
      <c r="N30" s="75">
        <v>1363623</v>
      </c>
      <c r="O30" s="75">
        <v>4506338</v>
      </c>
      <c r="P30" s="119">
        <v>1491083</v>
      </c>
      <c r="Q30" s="119">
        <v>0</v>
      </c>
    </row>
    <row r="31" spans="1:17" ht="12" customHeight="1" x14ac:dyDescent="0.2">
      <c r="A31" s="25">
        <v>19</v>
      </c>
      <c r="B31" s="121" t="s">
        <v>77</v>
      </c>
      <c r="C31" s="122" t="s">
        <v>221</v>
      </c>
      <c r="D31" s="75">
        <f t="shared" si="7"/>
        <v>30701254</v>
      </c>
      <c r="E31" s="75">
        <f t="shared" si="8"/>
        <v>9024638</v>
      </c>
      <c r="F31" s="75">
        <v>1343216</v>
      </c>
      <c r="G31" s="75">
        <v>7681422</v>
      </c>
      <c r="H31" s="75">
        <f t="shared" si="9"/>
        <v>15134360</v>
      </c>
      <c r="I31" s="75">
        <v>12852040</v>
      </c>
      <c r="J31" s="75">
        <v>0</v>
      </c>
      <c r="K31" s="75">
        <v>1580605</v>
      </c>
      <c r="L31" s="75">
        <v>701715</v>
      </c>
      <c r="M31" s="75">
        <f t="shared" si="6"/>
        <v>6542256</v>
      </c>
      <c r="N31" s="75">
        <v>1075409</v>
      </c>
      <c r="O31" s="75">
        <v>3514159</v>
      </c>
      <c r="P31" s="119">
        <v>1945890</v>
      </c>
      <c r="Q31" s="119">
        <v>6798</v>
      </c>
    </row>
    <row r="32" spans="1:17" ht="12" customHeight="1" x14ac:dyDescent="0.2">
      <c r="A32" s="25">
        <v>20</v>
      </c>
      <c r="B32" s="121" t="s">
        <v>78</v>
      </c>
      <c r="C32" s="122" t="s">
        <v>79</v>
      </c>
      <c r="D32" s="75">
        <f t="shared" si="7"/>
        <v>156407044</v>
      </c>
      <c r="E32" s="75">
        <f t="shared" si="8"/>
        <v>52353907</v>
      </c>
      <c r="F32" s="75">
        <v>7089237</v>
      </c>
      <c r="G32" s="75">
        <v>45264670</v>
      </c>
      <c r="H32" s="75">
        <f t="shared" si="9"/>
        <v>72953055</v>
      </c>
      <c r="I32" s="75">
        <v>60947745</v>
      </c>
      <c r="J32" s="75">
        <v>0</v>
      </c>
      <c r="K32" s="75">
        <v>8644477</v>
      </c>
      <c r="L32" s="75">
        <v>3360833</v>
      </c>
      <c r="M32" s="75">
        <f t="shared" si="6"/>
        <v>31100082</v>
      </c>
      <c r="N32" s="75">
        <v>5449670</v>
      </c>
      <c r="O32" s="75">
        <v>17920813</v>
      </c>
      <c r="P32" s="119">
        <v>6349309</v>
      </c>
      <c r="Q32" s="119">
        <v>1380290</v>
      </c>
    </row>
    <row r="33" spans="1:17" ht="12" customHeight="1" x14ac:dyDescent="0.2">
      <c r="A33" s="25">
        <v>21</v>
      </c>
      <c r="B33" s="121" t="s">
        <v>80</v>
      </c>
      <c r="C33" s="122" t="s">
        <v>40</v>
      </c>
      <c r="D33" s="75">
        <f t="shared" si="7"/>
        <v>147781304</v>
      </c>
      <c r="E33" s="75">
        <f t="shared" si="8"/>
        <v>48109332</v>
      </c>
      <c r="F33" s="75">
        <v>6123411</v>
      </c>
      <c r="G33" s="75">
        <v>41985921</v>
      </c>
      <c r="H33" s="75">
        <f t="shared" si="9"/>
        <v>63362616</v>
      </c>
      <c r="I33" s="75">
        <v>52120629</v>
      </c>
      <c r="J33" s="75">
        <v>0</v>
      </c>
      <c r="K33" s="75">
        <v>8044532</v>
      </c>
      <c r="L33" s="75">
        <v>3197455</v>
      </c>
      <c r="M33" s="75">
        <f t="shared" si="6"/>
        <v>36309356</v>
      </c>
      <c r="N33" s="75">
        <v>4801749</v>
      </c>
      <c r="O33" s="75">
        <v>14739115</v>
      </c>
      <c r="P33" s="119">
        <v>15198810</v>
      </c>
      <c r="Q33" s="119">
        <v>1569682</v>
      </c>
    </row>
    <row r="34" spans="1:17" ht="12" customHeight="1" x14ac:dyDescent="0.2">
      <c r="A34" s="25">
        <v>22</v>
      </c>
      <c r="B34" s="124" t="s">
        <v>81</v>
      </c>
      <c r="C34" s="125" t="s">
        <v>82</v>
      </c>
      <c r="D34" s="75">
        <f t="shared" si="7"/>
        <v>57456449</v>
      </c>
      <c r="E34" s="75">
        <f t="shared" si="8"/>
        <v>17905333</v>
      </c>
      <c r="F34" s="75">
        <v>2717601</v>
      </c>
      <c r="G34" s="75">
        <v>15187732</v>
      </c>
      <c r="H34" s="75">
        <f t="shared" si="9"/>
        <v>27903178</v>
      </c>
      <c r="I34" s="75">
        <v>23337204</v>
      </c>
      <c r="J34" s="75">
        <v>0</v>
      </c>
      <c r="K34" s="75">
        <v>3290905</v>
      </c>
      <c r="L34" s="75">
        <v>1275069</v>
      </c>
      <c r="M34" s="75">
        <f t="shared" si="6"/>
        <v>11647938</v>
      </c>
      <c r="N34" s="75">
        <v>2024731</v>
      </c>
      <c r="O34" s="75">
        <v>6718445</v>
      </c>
      <c r="P34" s="119">
        <v>2879970</v>
      </c>
      <c r="Q34" s="119">
        <v>24792</v>
      </c>
    </row>
    <row r="35" spans="1:17" ht="12" customHeight="1" x14ac:dyDescent="0.2">
      <c r="A35" s="25">
        <v>23</v>
      </c>
      <c r="B35" s="124" t="s">
        <v>83</v>
      </c>
      <c r="C35" s="125" t="s">
        <v>84</v>
      </c>
      <c r="D35" s="75">
        <f t="shared" si="7"/>
        <v>0</v>
      </c>
      <c r="E35" s="75">
        <f t="shared" si="8"/>
        <v>0</v>
      </c>
      <c r="F35" s="75">
        <v>0</v>
      </c>
      <c r="G35" s="75">
        <v>0</v>
      </c>
      <c r="H35" s="75">
        <f t="shared" si="9"/>
        <v>0</v>
      </c>
      <c r="I35" s="75">
        <v>0</v>
      </c>
      <c r="J35" s="75">
        <v>0</v>
      </c>
      <c r="K35" s="75">
        <v>0</v>
      </c>
      <c r="L35" s="75">
        <v>0</v>
      </c>
      <c r="M35" s="75">
        <f t="shared" si="6"/>
        <v>0</v>
      </c>
      <c r="N35" s="75">
        <v>0</v>
      </c>
      <c r="O35" s="75">
        <v>0</v>
      </c>
      <c r="P35" s="119">
        <v>0</v>
      </c>
      <c r="Q35" s="119">
        <v>0</v>
      </c>
    </row>
    <row r="36" spans="1:17" ht="12" customHeight="1" x14ac:dyDescent="0.2">
      <c r="A36" s="25">
        <v>24</v>
      </c>
      <c r="B36" s="124" t="s">
        <v>85</v>
      </c>
      <c r="C36" s="125" t="s">
        <v>86</v>
      </c>
      <c r="D36" s="75">
        <f t="shared" si="7"/>
        <v>0</v>
      </c>
      <c r="E36" s="75">
        <f t="shared" si="8"/>
        <v>0</v>
      </c>
      <c r="F36" s="75">
        <v>0</v>
      </c>
      <c r="G36" s="75">
        <v>0</v>
      </c>
      <c r="H36" s="75">
        <f t="shared" si="9"/>
        <v>0</v>
      </c>
      <c r="I36" s="75">
        <v>0</v>
      </c>
      <c r="J36" s="75">
        <v>0</v>
      </c>
      <c r="K36" s="75">
        <v>0</v>
      </c>
      <c r="L36" s="75">
        <v>0</v>
      </c>
      <c r="M36" s="75">
        <f t="shared" si="6"/>
        <v>0</v>
      </c>
      <c r="N36" s="75">
        <v>0</v>
      </c>
      <c r="O36" s="75">
        <v>0</v>
      </c>
      <c r="P36" s="119">
        <v>0</v>
      </c>
      <c r="Q36" s="119">
        <v>0</v>
      </c>
    </row>
    <row r="37" spans="1:17" ht="12" customHeight="1" x14ac:dyDescent="0.2">
      <c r="A37" s="25">
        <v>25</v>
      </c>
      <c r="B37" s="121" t="s">
        <v>87</v>
      </c>
      <c r="C37" s="127" t="s">
        <v>88</v>
      </c>
      <c r="D37" s="75">
        <f t="shared" si="7"/>
        <v>583520908</v>
      </c>
      <c r="E37" s="75">
        <f t="shared" si="8"/>
        <v>103479707</v>
      </c>
      <c r="F37" s="75">
        <v>31605261</v>
      </c>
      <c r="G37" s="75">
        <v>71874446</v>
      </c>
      <c r="H37" s="75">
        <f t="shared" si="9"/>
        <v>358350465</v>
      </c>
      <c r="I37" s="75">
        <v>262528015</v>
      </c>
      <c r="J37" s="75">
        <v>38999495</v>
      </c>
      <c r="K37" s="75">
        <v>40819664</v>
      </c>
      <c r="L37" s="75">
        <v>16003291</v>
      </c>
      <c r="M37" s="75">
        <f t="shared" si="6"/>
        <v>121690736</v>
      </c>
      <c r="N37" s="75">
        <v>2976915</v>
      </c>
      <c r="O37" s="75">
        <v>63744143</v>
      </c>
      <c r="P37" s="119">
        <v>49634128</v>
      </c>
      <c r="Q37" s="119">
        <v>5335550</v>
      </c>
    </row>
    <row r="38" spans="1:17" ht="12" customHeight="1" x14ac:dyDescent="0.2">
      <c r="A38" s="25">
        <v>26</v>
      </c>
      <c r="B38" s="124" t="s">
        <v>89</v>
      </c>
      <c r="C38" s="125" t="s">
        <v>90</v>
      </c>
      <c r="D38" s="75">
        <f t="shared" si="7"/>
        <v>163125261</v>
      </c>
      <c r="E38" s="75">
        <f t="shared" si="8"/>
        <v>140552297</v>
      </c>
      <c r="F38" s="75">
        <v>0</v>
      </c>
      <c r="G38" s="75">
        <v>140552297</v>
      </c>
      <c r="H38" s="75">
        <f t="shared" si="9"/>
        <v>2016371</v>
      </c>
      <c r="I38" s="75">
        <v>2016371</v>
      </c>
      <c r="J38" s="75">
        <v>0</v>
      </c>
      <c r="K38" s="75">
        <v>0</v>
      </c>
      <c r="L38" s="75">
        <v>0</v>
      </c>
      <c r="M38" s="75">
        <f t="shared" si="6"/>
        <v>20556593</v>
      </c>
      <c r="N38" s="75">
        <v>0</v>
      </c>
      <c r="O38" s="75">
        <v>11307715</v>
      </c>
      <c r="P38" s="119">
        <v>9058541</v>
      </c>
      <c r="Q38" s="119">
        <v>190337</v>
      </c>
    </row>
    <row r="39" spans="1:17" ht="12" customHeight="1" x14ac:dyDescent="0.2">
      <c r="A39" s="25">
        <v>27</v>
      </c>
      <c r="B39" s="123" t="s">
        <v>91</v>
      </c>
      <c r="C39" s="127" t="s">
        <v>92</v>
      </c>
      <c r="D39" s="75">
        <f t="shared" si="7"/>
        <v>22607645</v>
      </c>
      <c r="E39" s="75">
        <f t="shared" si="8"/>
        <v>0</v>
      </c>
      <c r="F39" s="75">
        <v>0</v>
      </c>
      <c r="G39" s="75">
        <v>0</v>
      </c>
      <c r="H39" s="75">
        <f t="shared" si="9"/>
        <v>0</v>
      </c>
      <c r="I39" s="75">
        <v>0</v>
      </c>
      <c r="J39" s="75">
        <v>0</v>
      </c>
      <c r="K39" s="75">
        <v>0</v>
      </c>
      <c r="L39" s="75">
        <v>0</v>
      </c>
      <c r="M39" s="75">
        <f t="shared" si="6"/>
        <v>22607645</v>
      </c>
      <c r="N39" s="75">
        <v>21148890</v>
      </c>
      <c r="O39" s="75">
        <v>0</v>
      </c>
      <c r="P39" s="119">
        <v>1458755</v>
      </c>
      <c r="Q39" s="119">
        <v>0</v>
      </c>
    </row>
    <row r="40" spans="1:17" ht="12" customHeight="1" x14ac:dyDescent="0.2">
      <c r="A40" s="25">
        <v>28</v>
      </c>
      <c r="B40" s="121" t="s">
        <v>93</v>
      </c>
      <c r="C40" s="122" t="s">
        <v>23</v>
      </c>
      <c r="D40" s="75">
        <f t="shared" si="7"/>
        <v>0</v>
      </c>
      <c r="E40" s="75">
        <f t="shared" si="8"/>
        <v>0</v>
      </c>
      <c r="F40" s="75">
        <v>0</v>
      </c>
      <c r="G40" s="75">
        <v>0</v>
      </c>
      <c r="H40" s="75">
        <f t="shared" si="9"/>
        <v>0</v>
      </c>
      <c r="I40" s="75">
        <v>0</v>
      </c>
      <c r="J40" s="75">
        <v>0</v>
      </c>
      <c r="K40" s="75">
        <v>0</v>
      </c>
      <c r="L40" s="75">
        <v>0</v>
      </c>
      <c r="M40" s="75">
        <f t="shared" si="6"/>
        <v>0</v>
      </c>
      <c r="N40" s="75">
        <v>0</v>
      </c>
      <c r="O40" s="75">
        <v>0</v>
      </c>
      <c r="P40" s="119">
        <v>0</v>
      </c>
      <c r="Q40" s="119">
        <v>0</v>
      </c>
    </row>
    <row r="41" spans="1:17" ht="12" customHeight="1" x14ac:dyDescent="0.2">
      <c r="A41" s="25">
        <v>29</v>
      </c>
      <c r="B41" s="123" t="s">
        <v>94</v>
      </c>
      <c r="C41" s="122" t="s">
        <v>41</v>
      </c>
      <c r="D41" s="75">
        <f t="shared" si="7"/>
        <v>194957645</v>
      </c>
      <c r="E41" s="75">
        <f t="shared" si="8"/>
        <v>60160817</v>
      </c>
      <c r="F41" s="75">
        <v>8681062</v>
      </c>
      <c r="G41" s="75">
        <v>51479755</v>
      </c>
      <c r="H41" s="75">
        <f t="shared" si="9"/>
        <v>90435751</v>
      </c>
      <c r="I41" s="75">
        <v>75503135</v>
      </c>
      <c r="J41" s="75">
        <v>0</v>
      </c>
      <c r="K41" s="75">
        <v>10533725</v>
      </c>
      <c r="L41" s="75">
        <v>4398891</v>
      </c>
      <c r="M41" s="75">
        <f t="shared" si="6"/>
        <v>44361077</v>
      </c>
      <c r="N41" s="75">
        <v>6303157</v>
      </c>
      <c r="O41" s="75">
        <v>20785578</v>
      </c>
      <c r="P41" s="119">
        <v>16149244</v>
      </c>
      <c r="Q41" s="119">
        <v>1123098</v>
      </c>
    </row>
    <row r="42" spans="1:17" ht="12" customHeight="1" x14ac:dyDescent="0.2">
      <c r="A42" s="25">
        <v>30</v>
      </c>
      <c r="B42" s="126" t="s">
        <v>95</v>
      </c>
      <c r="C42" s="127" t="s">
        <v>39</v>
      </c>
      <c r="D42" s="75">
        <f t="shared" si="7"/>
        <v>300786735</v>
      </c>
      <c r="E42" s="75">
        <f t="shared" si="8"/>
        <v>95491150</v>
      </c>
      <c r="F42" s="75">
        <v>13162132</v>
      </c>
      <c r="G42" s="75">
        <v>82329018</v>
      </c>
      <c r="H42" s="75">
        <f t="shared" si="9"/>
        <v>134582557</v>
      </c>
      <c r="I42" s="75">
        <v>111443297</v>
      </c>
      <c r="J42" s="75">
        <v>0</v>
      </c>
      <c r="K42" s="75">
        <v>16910311</v>
      </c>
      <c r="L42" s="75">
        <v>6228949</v>
      </c>
      <c r="M42" s="75">
        <f t="shared" si="6"/>
        <v>70713028</v>
      </c>
      <c r="N42" s="75">
        <v>10547851</v>
      </c>
      <c r="O42" s="75">
        <v>30432218</v>
      </c>
      <c r="P42" s="119">
        <v>27390694</v>
      </c>
      <c r="Q42" s="119">
        <v>2342265</v>
      </c>
    </row>
    <row r="43" spans="1:17" ht="12" customHeight="1" x14ac:dyDescent="0.2">
      <c r="A43" s="25">
        <v>31</v>
      </c>
      <c r="B43" s="123" t="s">
        <v>96</v>
      </c>
      <c r="C43" s="122" t="s">
        <v>16</v>
      </c>
      <c r="D43" s="75">
        <f t="shared" si="7"/>
        <v>53922394</v>
      </c>
      <c r="E43" s="75">
        <f t="shared" si="8"/>
        <v>19229537</v>
      </c>
      <c r="F43" s="75">
        <v>2378958</v>
      </c>
      <c r="G43" s="75">
        <v>16850579</v>
      </c>
      <c r="H43" s="75">
        <f t="shared" si="9"/>
        <v>24760986</v>
      </c>
      <c r="I43" s="75">
        <v>20697659</v>
      </c>
      <c r="J43" s="75">
        <v>0</v>
      </c>
      <c r="K43" s="75">
        <v>2899815</v>
      </c>
      <c r="L43" s="75">
        <v>1163512</v>
      </c>
      <c r="M43" s="75">
        <f t="shared" si="6"/>
        <v>9931871</v>
      </c>
      <c r="N43" s="75">
        <v>1982061</v>
      </c>
      <c r="O43" s="75">
        <v>6385569</v>
      </c>
      <c r="P43" s="119">
        <v>1550645</v>
      </c>
      <c r="Q43" s="119">
        <v>13596</v>
      </c>
    </row>
    <row r="44" spans="1:17" ht="12" customHeight="1" x14ac:dyDescent="0.2">
      <c r="A44" s="25">
        <v>32</v>
      </c>
      <c r="B44" s="124" t="s">
        <v>97</v>
      </c>
      <c r="C44" s="125" t="s">
        <v>21</v>
      </c>
      <c r="D44" s="75">
        <f t="shared" si="7"/>
        <v>189503578</v>
      </c>
      <c r="E44" s="75">
        <f t="shared" si="8"/>
        <v>59185010</v>
      </c>
      <c r="F44" s="75">
        <v>8766663</v>
      </c>
      <c r="G44" s="75">
        <v>50418347</v>
      </c>
      <c r="H44" s="75">
        <f t="shared" si="9"/>
        <v>90606137</v>
      </c>
      <c r="I44" s="75">
        <v>75744037</v>
      </c>
      <c r="J44" s="75">
        <v>0</v>
      </c>
      <c r="K44" s="75">
        <v>10846502</v>
      </c>
      <c r="L44" s="75">
        <v>4015598</v>
      </c>
      <c r="M44" s="75">
        <f t="shared" si="6"/>
        <v>39712431</v>
      </c>
      <c r="N44" s="75">
        <v>6600337</v>
      </c>
      <c r="O44" s="75">
        <v>21014483</v>
      </c>
      <c r="P44" s="119">
        <v>10655281</v>
      </c>
      <c r="Q44" s="119">
        <v>1442330</v>
      </c>
    </row>
    <row r="45" spans="1:17" ht="12" customHeight="1" x14ac:dyDescent="0.2">
      <c r="A45" s="25">
        <v>33</v>
      </c>
      <c r="B45" s="123" t="s">
        <v>98</v>
      </c>
      <c r="C45" s="122" t="s">
        <v>25</v>
      </c>
      <c r="D45" s="75">
        <f t="shared" si="7"/>
        <v>70691280</v>
      </c>
      <c r="E45" s="75">
        <f t="shared" si="8"/>
        <v>23453346</v>
      </c>
      <c r="F45" s="75">
        <v>3122483</v>
      </c>
      <c r="G45" s="75">
        <v>20330863</v>
      </c>
      <c r="H45" s="75">
        <f t="shared" si="9"/>
        <v>33117416</v>
      </c>
      <c r="I45" s="75">
        <v>27583423</v>
      </c>
      <c r="J45" s="75">
        <v>0</v>
      </c>
      <c r="K45" s="75">
        <v>3835531</v>
      </c>
      <c r="L45" s="75">
        <v>1698462</v>
      </c>
      <c r="M45" s="75">
        <f t="shared" si="6"/>
        <v>14120518</v>
      </c>
      <c r="N45" s="75">
        <v>2584170</v>
      </c>
      <c r="O45" s="75">
        <v>8431295</v>
      </c>
      <c r="P45" s="119">
        <v>2412722</v>
      </c>
      <c r="Q45" s="119">
        <v>692331</v>
      </c>
    </row>
    <row r="46" spans="1:17" ht="12" customHeight="1" x14ac:dyDescent="0.2">
      <c r="A46" s="25">
        <v>34</v>
      </c>
      <c r="B46" s="121" t="s">
        <v>99</v>
      </c>
      <c r="C46" s="122" t="s">
        <v>222</v>
      </c>
      <c r="D46" s="75">
        <f t="shared" si="7"/>
        <v>178376627</v>
      </c>
      <c r="E46" s="75">
        <f t="shared" si="8"/>
        <v>57447309</v>
      </c>
      <c r="F46" s="75">
        <v>8475008</v>
      </c>
      <c r="G46" s="75">
        <v>48972301</v>
      </c>
      <c r="H46" s="75">
        <f t="shared" si="9"/>
        <v>87951505</v>
      </c>
      <c r="I46" s="75">
        <v>72948680</v>
      </c>
      <c r="J46" s="75">
        <v>0</v>
      </c>
      <c r="K46" s="75">
        <v>10600625</v>
      </c>
      <c r="L46" s="75">
        <v>4402200</v>
      </c>
      <c r="M46" s="75">
        <f t="shared" si="6"/>
        <v>32977813</v>
      </c>
      <c r="N46" s="75">
        <v>6270510</v>
      </c>
      <c r="O46" s="75">
        <v>20174025</v>
      </c>
      <c r="P46" s="119">
        <v>4710726</v>
      </c>
      <c r="Q46" s="119">
        <v>1822552</v>
      </c>
    </row>
    <row r="47" spans="1:17" ht="12" customHeight="1" x14ac:dyDescent="0.2">
      <c r="A47" s="25">
        <v>35</v>
      </c>
      <c r="B47" s="128" t="s">
        <v>100</v>
      </c>
      <c r="C47" s="129" t="s">
        <v>223</v>
      </c>
      <c r="D47" s="75">
        <f t="shared" si="7"/>
        <v>62304644</v>
      </c>
      <c r="E47" s="75">
        <f t="shared" si="8"/>
        <v>21247619</v>
      </c>
      <c r="F47" s="75">
        <v>2853608</v>
      </c>
      <c r="G47" s="75">
        <v>18394011</v>
      </c>
      <c r="H47" s="75">
        <f t="shared" si="9"/>
        <v>29606149</v>
      </c>
      <c r="I47" s="75">
        <v>24745290</v>
      </c>
      <c r="J47" s="75">
        <v>0</v>
      </c>
      <c r="K47" s="75">
        <v>3432861</v>
      </c>
      <c r="L47" s="75">
        <v>1427998</v>
      </c>
      <c r="M47" s="75">
        <f t="shared" si="6"/>
        <v>11450876</v>
      </c>
      <c r="N47" s="75">
        <v>2215417</v>
      </c>
      <c r="O47" s="75">
        <v>7543846</v>
      </c>
      <c r="P47" s="119">
        <v>1297668</v>
      </c>
      <c r="Q47" s="119">
        <v>393945</v>
      </c>
    </row>
    <row r="48" spans="1:17" ht="12" customHeight="1" x14ac:dyDescent="0.2">
      <c r="A48" s="25">
        <v>36</v>
      </c>
      <c r="B48" s="121" t="s">
        <v>101</v>
      </c>
      <c r="C48" s="122" t="s">
        <v>224</v>
      </c>
      <c r="D48" s="75">
        <f t="shared" si="7"/>
        <v>39235801</v>
      </c>
      <c r="E48" s="75">
        <f t="shared" si="8"/>
        <v>11936929</v>
      </c>
      <c r="F48" s="75">
        <v>1876855</v>
      </c>
      <c r="G48" s="75">
        <v>10060074</v>
      </c>
      <c r="H48" s="75">
        <f t="shared" si="9"/>
        <v>20269227</v>
      </c>
      <c r="I48" s="75">
        <v>17197097</v>
      </c>
      <c r="J48" s="75">
        <v>0</v>
      </c>
      <c r="K48" s="75">
        <v>2060591</v>
      </c>
      <c r="L48" s="75">
        <v>1011539</v>
      </c>
      <c r="M48" s="75">
        <f t="shared" si="6"/>
        <v>7029645</v>
      </c>
      <c r="N48" s="75">
        <v>1450073</v>
      </c>
      <c r="O48" s="75">
        <v>4881338</v>
      </c>
      <c r="P48" s="119">
        <v>695968</v>
      </c>
      <c r="Q48" s="119">
        <v>2266</v>
      </c>
    </row>
    <row r="49" spans="1:17" ht="12" customHeight="1" x14ac:dyDescent="0.2">
      <c r="A49" s="25">
        <v>37</v>
      </c>
      <c r="B49" s="126" t="s">
        <v>102</v>
      </c>
      <c r="C49" s="127" t="s">
        <v>24</v>
      </c>
      <c r="D49" s="75">
        <f t="shared" si="7"/>
        <v>70842129</v>
      </c>
      <c r="E49" s="75">
        <f t="shared" si="8"/>
        <v>24342491</v>
      </c>
      <c r="F49" s="75">
        <v>3213855</v>
      </c>
      <c r="G49" s="75">
        <v>21128636</v>
      </c>
      <c r="H49" s="75">
        <f t="shared" si="9"/>
        <v>33590866</v>
      </c>
      <c r="I49" s="75">
        <v>28220624</v>
      </c>
      <c r="J49" s="75">
        <v>0</v>
      </c>
      <c r="K49" s="75">
        <v>3661957</v>
      </c>
      <c r="L49" s="75">
        <v>1708285</v>
      </c>
      <c r="M49" s="75">
        <f t="shared" si="6"/>
        <v>12908772</v>
      </c>
      <c r="N49" s="75">
        <v>2433339</v>
      </c>
      <c r="O49" s="75">
        <v>8414032</v>
      </c>
      <c r="P49" s="119">
        <v>2043274</v>
      </c>
      <c r="Q49" s="119">
        <v>18127</v>
      </c>
    </row>
    <row r="50" spans="1:17" ht="12" customHeight="1" x14ac:dyDescent="0.2">
      <c r="A50" s="25">
        <v>38</v>
      </c>
      <c r="B50" s="124" t="s">
        <v>103</v>
      </c>
      <c r="C50" s="125" t="s">
        <v>20</v>
      </c>
      <c r="D50" s="75">
        <f t="shared" si="7"/>
        <v>29359198</v>
      </c>
      <c r="E50" s="75">
        <f t="shared" si="8"/>
        <v>7291692</v>
      </c>
      <c r="F50" s="75">
        <v>1524672</v>
      </c>
      <c r="G50" s="75">
        <v>5767020</v>
      </c>
      <c r="H50" s="75">
        <f t="shared" si="9"/>
        <v>16024081</v>
      </c>
      <c r="I50" s="75">
        <v>13613757</v>
      </c>
      <c r="J50" s="75">
        <v>0</v>
      </c>
      <c r="K50" s="75">
        <v>1671923</v>
      </c>
      <c r="L50" s="75">
        <v>738401</v>
      </c>
      <c r="M50" s="75">
        <f t="shared" si="6"/>
        <v>6043425</v>
      </c>
      <c r="N50" s="75">
        <v>1153478</v>
      </c>
      <c r="O50" s="75">
        <v>3863592</v>
      </c>
      <c r="P50" s="119">
        <v>1021823</v>
      </c>
      <c r="Q50" s="119">
        <v>4532</v>
      </c>
    </row>
    <row r="51" spans="1:17" ht="12" customHeight="1" x14ac:dyDescent="0.2">
      <c r="A51" s="25">
        <v>39</v>
      </c>
      <c r="B51" s="123" t="s">
        <v>104</v>
      </c>
      <c r="C51" s="122" t="s">
        <v>105</v>
      </c>
      <c r="D51" s="75">
        <f t="shared" si="7"/>
        <v>29831672</v>
      </c>
      <c r="E51" s="75">
        <f t="shared" si="8"/>
        <v>2218614</v>
      </c>
      <c r="F51" s="75">
        <v>2218614</v>
      </c>
      <c r="G51" s="75">
        <v>0</v>
      </c>
      <c r="H51" s="75">
        <f t="shared" si="9"/>
        <v>22793660</v>
      </c>
      <c r="I51" s="75">
        <v>19068092</v>
      </c>
      <c r="J51" s="75">
        <v>0</v>
      </c>
      <c r="K51" s="75">
        <v>2594831</v>
      </c>
      <c r="L51" s="75">
        <v>1130737</v>
      </c>
      <c r="M51" s="75">
        <f t="shared" si="6"/>
        <v>4819398</v>
      </c>
      <c r="N51" s="75">
        <v>51693</v>
      </c>
      <c r="O51" s="75">
        <v>4326547</v>
      </c>
      <c r="P51" s="119">
        <v>441158</v>
      </c>
      <c r="Q51" s="119">
        <v>0</v>
      </c>
    </row>
    <row r="52" spans="1:17" ht="12" customHeight="1" x14ac:dyDescent="0.2">
      <c r="A52" s="25">
        <v>40</v>
      </c>
      <c r="B52" s="124" t="s">
        <v>106</v>
      </c>
      <c r="C52" s="125" t="s">
        <v>107</v>
      </c>
      <c r="D52" s="75">
        <f t="shared" si="7"/>
        <v>288687566</v>
      </c>
      <c r="E52" s="75">
        <f t="shared" si="8"/>
        <v>83588572</v>
      </c>
      <c r="F52" s="75">
        <v>11339555</v>
      </c>
      <c r="G52" s="75">
        <v>72249017</v>
      </c>
      <c r="H52" s="75">
        <f t="shared" si="9"/>
        <v>134560252</v>
      </c>
      <c r="I52" s="75">
        <v>96882097</v>
      </c>
      <c r="J52" s="75">
        <v>17518931</v>
      </c>
      <c r="K52" s="75">
        <v>14320492</v>
      </c>
      <c r="L52" s="75">
        <v>5838732</v>
      </c>
      <c r="M52" s="75">
        <f t="shared" si="6"/>
        <v>70538742</v>
      </c>
      <c r="N52" s="75">
        <v>8428467</v>
      </c>
      <c r="O52" s="75">
        <v>26871351</v>
      </c>
      <c r="P52" s="119">
        <v>33301823</v>
      </c>
      <c r="Q52" s="119">
        <v>1937101</v>
      </c>
    </row>
    <row r="53" spans="1:17" ht="12" customHeight="1" x14ac:dyDescent="0.2">
      <c r="A53" s="25">
        <v>41</v>
      </c>
      <c r="B53" s="121" t="s">
        <v>108</v>
      </c>
      <c r="C53" s="122" t="s">
        <v>229</v>
      </c>
      <c r="D53" s="75">
        <f t="shared" si="7"/>
        <v>53263294</v>
      </c>
      <c r="E53" s="75">
        <f t="shared" si="8"/>
        <v>15372733</v>
      </c>
      <c r="F53" s="75">
        <v>2649175</v>
      </c>
      <c r="G53" s="75">
        <v>12723558</v>
      </c>
      <c r="H53" s="75">
        <f t="shared" si="9"/>
        <v>27908359</v>
      </c>
      <c r="I53" s="75">
        <v>23616850</v>
      </c>
      <c r="J53" s="75">
        <v>0</v>
      </c>
      <c r="K53" s="75">
        <v>3001477</v>
      </c>
      <c r="L53" s="75">
        <v>1290032</v>
      </c>
      <c r="M53" s="75">
        <f t="shared" si="6"/>
        <v>9982202</v>
      </c>
      <c r="N53" s="75">
        <v>2005717</v>
      </c>
      <c r="O53" s="75">
        <v>6514301</v>
      </c>
      <c r="P53" s="119">
        <v>1441791</v>
      </c>
      <c r="Q53" s="119">
        <v>20393</v>
      </c>
    </row>
    <row r="54" spans="1:17" ht="12" customHeight="1" x14ac:dyDescent="0.2">
      <c r="A54" s="25">
        <v>42</v>
      </c>
      <c r="B54" s="121" t="s">
        <v>109</v>
      </c>
      <c r="C54" s="122" t="s">
        <v>2</v>
      </c>
      <c r="D54" s="75">
        <f t="shared" si="7"/>
        <v>186745975</v>
      </c>
      <c r="E54" s="75">
        <f t="shared" si="8"/>
        <v>57772581</v>
      </c>
      <c r="F54" s="75">
        <v>9149870</v>
      </c>
      <c r="G54" s="75">
        <v>48622711</v>
      </c>
      <c r="H54" s="75">
        <f t="shared" si="9"/>
        <v>93183596</v>
      </c>
      <c r="I54" s="75">
        <v>77464014</v>
      </c>
      <c r="J54" s="75">
        <v>0</v>
      </c>
      <c r="K54" s="75">
        <v>10975292</v>
      </c>
      <c r="L54" s="75">
        <v>4744290</v>
      </c>
      <c r="M54" s="75">
        <f t="shared" si="6"/>
        <v>35789798</v>
      </c>
      <c r="N54" s="75">
        <v>6794605</v>
      </c>
      <c r="O54" s="75">
        <v>21809457</v>
      </c>
      <c r="P54" s="119">
        <v>5661662</v>
      </c>
      <c r="Q54" s="119">
        <v>1524074</v>
      </c>
    </row>
    <row r="55" spans="1:17" ht="12" customHeight="1" x14ac:dyDescent="0.2">
      <c r="A55" s="25">
        <v>43</v>
      </c>
      <c r="B55" s="124" t="s">
        <v>110</v>
      </c>
      <c r="C55" s="125" t="s">
        <v>3</v>
      </c>
      <c r="D55" s="75">
        <f t="shared" si="7"/>
        <v>41310197</v>
      </c>
      <c r="E55" s="75">
        <f t="shared" si="8"/>
        <v>11848249</v>
      </c>
      <c r="F55" s="75">
        <v>2010285</v>
      </c>
      <c r="G55" s="75">
        <v>9837964</v>
      </c>
      <c r="H55" s="75">
        <f t="shared" si="9"/>
        <v>21385136</v>
      </c>
      <c r="I55" s="75">
        <v>18199734</v>
      </c>
      <c r="J55" s="75">
        <v>0</v>
      </c>
      <c r="K55" s="75">
        <v>2148252</v>
      </c>
      <c r="L55" s="75">
        <v>1037150</v>
      </c>
      <c r="M55" s="75">
        <f t="shared" si="6"/>
        <v>8076812</v>
      </c>
      <c r="N55" s="75">
        <v>1569563</v>
      </c>
      <c r="O55" s="75">
        <v>5221113</v>
      </c>
      <c r="P55" s="119">
        <v>1274806</v>
      </c>
      <c r="Q55" s="119">
        <v>11330</v>
      </c>
    </row>
    <row r="56" spans="1:17" ht="12" customHeight="1" x14ac:dyDescent="0.2">
      <c r="A56" s="25">
        <v>44</v>
      </c>
      <c r="B56" s="124" t="s">
        <v>111</v>
      </c>
      <c r="C56" s="125" t="s">
        <v>225</v>
      </c>
      <c r="D56" s="75">
        <f t="shared" si="7"/>
        <v>65233226</v>
      </c>
      <c r="E56" s="75">
        <f t="shared" si="8"/>
        <v>19752430</v>
      </c>
      <c r="F56" s="75">
        <v>3184955</v>
      </c>
      <c r="G56" s="75">
        <v>16567475</v>
      </c>
      <c r="H56" s="75">
        <f t="shared" si="9"/>
        <v>33071023</v>
      </c>
      <c r="I56" s="75">
        <v>27935913</v>
      </c>
      <c r="J56" s="75">
        <v>0</v>
      </c>
      <c r="K56" s="75">
        <v>3661957</v>
      </c>
      <c r="L56" s="75">
        <v>1473153</v>
      </c>
      <c r="M56" s="75">
        <f t="shared" si="6"/>
        <v>12409773</v>
      </c>
      <c r="N56" s="75">
        <v>2346936</v>
      </c>
      <c r="O56" s="75">
        <v>7906594</v>
      </c>
      <c r="P56" s="119">
        <v>2131318</v>
      </c>
      <c r="Q56" s="119">
        <v>24925</v>
      </c>
    </row>
    <row r="57" spans="1:17" ht="12" customHeight="1" x14ac:dyDescent="0.2">
      <c r="A57" s="25">
        <v>45</v>
      </c>
      <c r="B57" s="123" t="s">
        <v>112</v>
      </c>
      <c r="C57" s="122" t="s">
        <v>0</v>
      </c>
      <c r="D57" s="75">
        <f t="shared" si="7"/>
        <v>80174271</v>
      </c>
      <c r="E57" s="75">
        <f t="shared" si="8"/>
        <v>25640733</v>
      </c>
      <c r="F57" s="75">
        <v>3775926</v>
      </c>
      <c r="G57" s="75">
        <v>21864807</v>
      </c>
      <c r="H57" s="75">
        <f t="shared" si="9"/>
        <v>39217837</v>
      </c>
      <c r="I57" s="75">
        <v>32721830</v>
      </c>
      <c r="J57" s="75">
        <v>0</v>
      </c>
      <c r="K57" s="75">
        <v>4488054</v>
      </c>
      <c r="L57" s="75">
        <v>2007953</v>
      </c>
      <c r="M57" s="75">
        <f t="shared" si="6"/>
        <v>15315701</v>
      </c>
      <c r="N57" s="75">
        <v>2894779</v>
      </c>
      <c r="O57" s="75">
        <v>9298195</v>
      </c>
      <c r="P57" s="119">
        <v>3081940</v>
      </c>
      <c r="Q57" s="119">
        <v>40787</v>
      </c>
    </row>
    <row r="58" spans="1:17" ht="12" customHeight="1" x14ac:dyDescent="0.2">
      <c r="A58" s="25">
        <v>46</v>
      </c>
      <c r="B58" s="124" t="s">
        <v>113</v>
      </c>
      <c r="C58" s="125" t="s">
        <v>4</v>
      </c>
      <c r="D58" s="75">
        <f t="shared" si="7"/>
        <v>25020995</v>
      </c>
      <c r="E58" s="75">
        <f t="shared" si="8"/>
        <v>6590543</v>
      </c>
      <c r="F58" s="75">
        <v>1272050</v>
      </c>
      <c r="G58" s="75">
        <v>5318493</v>
      </c>
      <c r="H58" s="75">
        <f t="shared" si="9"/>
        <v>13715190</v>
      </c>
      <c r="I58" s="75">
        <v>11654815</v>
      </c>
      <c r="J58" s="75">
        <v>0</v>
      </c>
      <c r="K58" s="75">
        <v>1355327</v>
      </c>
      <c r="L58" s="75">
        <v>705048</v>
      </c>
      <c r="M58" s="75">
        <f t="shared" si="6"/>
        <v>4715262</v>
      </c>
      <c r="N58" s="75">
        <v>912610</v>
      </c>
      <c r="O58" s="75">
        <v>3311658</v>
      </c>
      <c r="P58" s="119">
        <v>484196</v>
      </c>
      <c r="Q58" s="119">
        <v>6798</v>
      </c>
    </row>
    <row r="59" spans="1:17" ht="12" customHeight="1" x14ac:dyDescent="0.2">
      <c r="A59" s="25">
        <v>47</v>
      </c>
      <c r="B59" s="123" t="s">
        <v>114</v>
      </c>
      <c r="C59" s="122" t="s">
        <v>1</v>
      </c>
      <c r="D59" s="75">
        <f t="shared" si="7"/>
        <v>55445695</v>
      </c>
      <c r="E59" s="75">
        <f t="shared" si="8"/>
        <v>17342434</v>
      </c>
      <c r="F59" s="75">
        <v>2528909</v>
      </c>
      <c r="G59" s="75">
        <v>14813525</v>
      </c>
      <c r="H59" s="75">
        <f t="shared" si="9"/>
        <v>25708029</v>
      </c>
      <c r="I59" s="75">
        <v>21641139</v>
      </c>
      <c r="J59" s="75">
        <v>0</v>
      </c>
      <c r="K59" s="75">
        <v>2723459</v>
      </c>
      <c r="L59" s="75">
        <v>1343431</v>
      </c>
      <c r="M59" s="75">
        <f t="shared" si="6"/>
        <v>12395232</v>
      </c>
      <c r="N59" s="75">
        <v>2032742</v>
      </c>
      <c r="O59" s="75">
        <v>6625978</v>
      </c>
      <c r="P59" s="119">
        <v>2254496</v>
      </c>
      <c r="Q59" s="119">
        <v>1482016</v>
      </c>
    </row>
    <row r="60" spans="1:17" ht="12" customHeight="1" x14ac:dyDescent="0.2">
      <c r="A60" s="25">
        <v>48</v>
      </c>
      <c r="B60" s="124" t="s">
        <v>115</v>
      </c>
      <c r="C60" s="125" t="s">
        <v>226</v>
      </c>
      <c r="D60" s="75">
        <f t="shared" si="7"/>
        <v>82964176</v>
      </c>
      <c r="E60" s="75">
        <f t="shared" si="8"/>
        <v>26932715</v>
      </c>
      <c r="F60" s="75">
        <v>3957799</v>
      </c>
      <c r="G60" s="75">
        <v>22974916</v>
      </c>
      <c r="H60" s="75">
        <f t="shared" si="9"/>
        <v>40868650</v>
      </c>
      <c r="I60" s="75">
        <v>34124334</v>
      </c>
      <c r="J60" s="75">
        <v>0</v>
      </c>
      <c r="K60" s="75">
        <v>4629650</v>
      </c>
      <c r="L60" s="75">
        <v>2114666</v>
      </c>
      <c r="M60" s="75">
        <f t="shared" si="6"/>
        <v>15162811</v>
      </c>
      <c r="N60" s="75">
        <v>2876951</v>
      </c>
      <c r="O60" s="75">
        <v>9600369</v>
      </c>
      <c r="P60" s="119">
        <v>2665098</v>
      </c>
      <c r="Q60" s="119">
        <v>20393</v>
      </c>
    </row>
    <row r="61" spans="1:17" ht="12" customHeight="1" x14ac:dyDescent="0.2">
      <c r="A61" s="25">
        <v>49</v>
      </c>
      <c r="B61" s="124" t="s">
        <v>116</v>
      </c>
      <c r="C61" s="125" t="s">
        <v>26</v>
      </c>
      <c r="D61" s="75">
        <f t="shared" si="7"/>
        <v>293585985</v>
      </c>
      <c r="E61" s="75">
        <f t="shared" si="8"/>
        <v>92879042</v>
      </c>
      <c r="F61" s="75">
        <v>13399674</v>
      </c>
      <c r="G61" s="75">
        <v>79479368</v>
      </c>
      <c r="H61" s="75">
        <f t="shared" si="9"/>
        <v>138478901</v>
      </c>
      <c r="I61" s="75">
        <v>115054994</v>
      </c>
      <c r="J61" s="75">
        <v>0</v>
      </c>
      <c r="K61" s="75">
        <v>16764739</v>
      </c>
      <c r="L61" s="75">
        <v>6659168</v>
      </c>
      <c r="M61" s="75">
        <f t="shared" si="6"/>
        <v>62228042</v>
      </c>
      <c r="N61" s="75">
        <v>10275892</v>
      </c>
      <c r="O61" s="75">
        <v>32883620</v>
      </c>
      <c r="P61" s="119">
        <v>16659447</v>
      </c>
      <c r="Q61" s="119">
        <v>2409083</v>
      </c>
    </row>
    <row r="62" spans="1:17" ht="12" customHeight="1" x14ac:dyDescent="0.2">
      <c r="A62" s="25">
        <v>50</v>
      </c>
      <c r="B62" s="124" t="s">
        <v>117</v>
      </c>
      <c r="C62" s="125" t="s">
        <v>227</v>
      </c>
      <c r="D62" s="75">
        <f t="shared" si="7"/>
        <v>43996484</v>
      </c>
      <c r="E62" s="75">
        <f t="shared" si="8"/>
        <v>13092826</v>
      </c>
      <c r="F62" s="75">
        <v>2053316</v>
      </c>
      <c r="G62" s="75">
        <v>11039510</v>
      </c>
      <c r="H62" s="75">
        <f t="shared" si="9"/>
        <v>22091651</v>
      </c>
      <c r="I62" s="75">
        <v>18471601</v>
      </c>
      <c r="J62" s="75">
        <v>0</v>
      </c>
      <c r="K62" s="75">
        <v>2496986</v>
      </c>
      <c r="L62" s="75">
        <v>1123064</v>
      </c>
      <c r="M62" s="75">
        <f t="shared" si="6"/>
        <v>8812007</v>
      </c>
      <c r="N62" s="75">
        <v>1611821</v>
      </c>
      <c r="O62" s="75">
        <v>5377416</v>
      </c>
      <c r="P62" s="119">
        <v>1809174</v>
      </c>
      <c r="Q62" s="119">
        <v>13596</v>
      </c>
    </row>
    <row r="63" spans="1:17" ht="12" customHeight="1" x14ac:dyDescent="0.2">
      <c r="A63" s="25">
        <v>51</v>
      </c>
      <c r="B63" s="124" t="s">
        <v>231</v>
      </c>
      <c r="C63" s="125" t="s">
        <v>230</v>
      </c>
      <c r="D63" s="75">
        <f t="shared" si="7"/>
        <v>0</v>
      </c>
      <c r="E63" s="75">
        <f t="shared" si="8"/>
        <v>0</v>
      </c>
      <c r="F63" s="75">
        <v>0</v>
      </c>
      <c r="G63" s="75">
        <v>0</v>
      </c>
      <c r="H63" s="75">
        <f t="shared" si="9"/>
        <v>0</v>
      </c>
      <c r="I63" s="75">
        <v>0</v>
      </c>
      <c r="J63" s="75">
        <v>0</v>
      </c>
      <c r="K63" s="75">
        <v>0</v>
      </c>
      <c r="L63" s="75">
        <v>0</v>
      </c>
      <c r="M63" s="75">
        <f t="shared" si="6"/>
        <v>0</v>
      </c>
      <c r="N63" s="75">
        <v>0</v>
      </c>
      <c r="O63" s="75">
        <v>0</v>
      </c>
      <c r="P63" s="119">
        <v>0</v>
      </c>
      <c r="Q63" s="119">
        <v>0</v>
      </c>
    </row>
    <row r="64" spans="1:17" ht="12" customHeight="1" x14ac:dyDescent="0.2">
      <c r="A64" s="25">
        <v>52</v>
      </c>
      <c r="B64" s="130" t="s">
        <v>241</v>
      </c>
      <c r="C64" s="127" t="s">
        <v>242</v>
      </c>
      <c r="D64" s="75">
        <f t="shared" si="7"/>
        <v>0</v>
      </c>
      <c r="E64" s="75">
        <f t="shared" si="8"/>
        <v>0</v>
      </c>
      <c r="F64" s="75">
        <v>0</v>
      </c>
      <c r="G64" s="75">
        <v>0</v>
      </c>
      <c r="H64" s="75">
        <f t="shared" si="9"/>
        <v>0</v>
      </c>
      <c r="I64" s="75">
        <v>0</v>
      </c>
      <c r="J64" s="75">
        <v>0</v>
      </c>
      <c r="K64" s="75">
        <v>0</v>
      </c>
      <c r="L64" s="75">
        <v>0</v>
      </c>
      <c r="M64" s="75">
        <f t="shared" si="6"/>
        <v>0</v>
      </c>
      <c r="N64" s="75">
        <v>0</v>
      </c>
      <c r="O64" s="75">
        <v>0</v>
      </c>
      <c r="P64" s="119">
        <v>0</v>
      </c>
      <c r="Q64" s="119">
        <v>0</v>
      </c>
    </row>
    <row r="65" spans="1:17" ht="12" customHeight="1" x14ac:dyDescent="0.2">
      <c r="A65" s="25">
        <v>53</v>
      </c>
      <c r="B65" s="124" t="s">
        <v>118</v>
      </c>
      <c r="C65" s="125" t="s">
        <v>54</v>
      </c>
      <c r="D65" s="75">
        <f t="shared" si="7"/>
        <v>150450585</v>
      </c>
      <c r="E65" s="75">
        <f t="shared" si="8"/>
        <v>134998464</v>
      </c>
      <c r="F65" s="75">
        <v>0</v>
      </c>
      <c r="G65" s="75">
        <v>134998464</v>
      </c>
      <c r="H65" s="75">
        <f t="shared" si="9"/>
        <v>2511687</v>
      </c>
      <c r="I65" s="75">
        <v>2511687</v>
      </c>
      <c r="J65" s="75">
        <v>0</v>
      </c>
      <c r="K65" s="75">
        <v>0</v>
      </c>
      <c r="L65" s="75">
        <v>0</v>
      </c>
      <c r="M65" s="75">
        <f t="shared" si="6"/>
        <v>12940434</v>
      </c>
      <c r="N65" s="75">
        <v>0</v>
      </c>
      <c r="O65" s="75">
        <v>10330188</v>
      </c>
      <c r="P65" s="119">
        <v>2404047</v>
      </c>
      <c r="Q65" s="119">
        <v>206199</v>
      </c>
    </row>
    <row r="66" spans="1:17" ht="12" customHeight="1" x14ac:dyDescent="0.2">
      <c r="A66" s="25">
        <v>54</v>
      </c>
      <c r="B66" s="123" t="s">
        <v>119</v>
      </c>
      <c r="C66" s="125" t="s">
        <v>298</v>
      </c>
      <c r="D66" s="75">
        <f t="shared" si="7"/>
        <v>105157821</v>
      </c>
      <c r="E66" s="75">
        <f t="shared" si="8"/>
        <v>92499339</v>
      </c>
      <c r="F66" s="75">
        <v>0</v>
      </c>
      <c r="G66" s="75">
        <v>92499339</v>
      </c>
      <c r="H66" s="75">
        <f t="shared" si="9"/>
        <v>2963193</v>
      </c>
      <c r="I66" s="75">
        <v>2963193</v>
      </c>
      <c r="J66" s="75">
        <v>0</v>
      </c>
      <c r="K66" s="75">
        <v>0</v>
      </c>
      <c r="L66" s="75"/>
      <c r="M66" s="75">
        <f t="shared" si="6"/>
        <v>9695289</v>
      </c>
      <c r="N66" s="75">
        <v>0</v>
      </c>
      <c r="O66" s="75">
        <v>8037192</v>
      </c>
      <c r="P66" s="119">
        <v>1447366</v>
      </c>
      <c r="Q66" s="119">
        <v>210731</v>
      </c>
    </row>
    <row r="67" spans="1:17" ht="12" customHeight="1" x14ac:dyDescent="0.2">
      <c r="A67" s="25">
        <v>55</v>
      </c>
      <c r="B67" s="126" t="s">
        <v>120</v>
      </c>
      <c r="C67" s="127" t="s">
        <v>121</v>
      </c>
      <c r="D67" s="75">
        <f t="shared" si="7"/>
        <v>150839540</v>
      </c>
      <c r="E67" s="75">
        <f t="shared" si="8"/>
        <v>131552220</v>
      </c>
      <c r="F67" s="75">
        <v>0</v>
      </c>
      <c r="G67" s="75">
        <v>131552220</v>
      </c>
      <c r="H67" s="75">
        <f t="shared" si="9"/>
        <v>1137474</v>
      </c>
      <c r="I67" s="75">
        <v>1137474</v>
      </c>
      <c r="J67" s="75">
        <v>0</v>
      </c>
      <c r="K67" s="75">
        <v>0</v>
      </c>
      <c r="L67" s="75">
        <v>0</v>
      </c>
      <c r="M67" s="75">
        <f t="shared" si="6"/>
        <v>18149846</v>
      </c>
      <c r="N67" s="75">
        <v>4588417</v>
      </c>
      <c r="O67" s="75">
        <v>11418040</v>
      </c>
      <c r="P67" s="119">
        <v>1937190</v>
      </c>
      <c r="Q67" s="119">
        <v>206199</v>
      </c>
    </row>
    <row r="68" spans="1:17" ht="12" customHeight="1" x14ac:dyDescent="0.2">
      <c r="A68" s="25">
        <v>56</v>
      </c>
      <c r="B68" s="123" t="s">
        <v>122</v>
      </c>
      <c r="C68" s="125" t="s">
        <v>299</v>
      </c>
      <c r="D68" s="75">
        <f t="shared" si="7"/>
        <v>197720477</v>
      </c>
      <c r="E68" s="75">
        <f t="shared" si="8"/>
        <v>167191004</v>
      </c>
      <c r="F68" s="75">
        <v>0</v>
      </c>
      <c r="G68" s="75">
        <v>167191004</v>
      </c>
      <c r="H68" s="75">
        <f t="shared" si="9"/>
        <v>1997162</v>
      </c>
      <c r="I68" s="75">
        <v>1997162</v>
      </c>
      <c r="J68" s="75">
        <v>0</v>
      </c>
      <c r="K68" s="75">
        <v>0</v>
      </c>
      <c r="L68" s="75">
        <v>0</v>
      </c>
      <c r="M68" s="75">
        <f t="shared" si="6"/>
        <v>28532311</v>
      </c>
      <c r="N68" s="75">
        <v>0</v>
      </c>
      <c r="O68" s="75">
        <v>14791691</v>
      </c>
      <c r="P68" s="119">
        <v>13407520</v>
      </c>
      <c r="Q68" s="119">
        <v>333100</v>
      </c>
    </row>
    <row r="69" spans="1:17" ht="12" customHeight="1" x14ac:dyDescent="0.2">
      <c r="A69" s="25">
        <v>57</v>
      </c>
      <c r="B69" s="124" t="s">
        <v>123</v>
      </c>
      <c r="C69" s="21" t="s">
        <v>401</v>
      </c>
      <c r="D69" s="75">
        <f t="shared" si="7"/>
        <v>123172950</v>
      </c>
      <c r="E69" s="75">
        <f t="shared" si="8"/>
        <v>104731028</v>
      </c>
      <c r="F69" s="75">
        <v>0</v>
      </c>
      <c r="G69" s="75">
        <v>104731028</v>
      </c>
      <c r="H69" s="75">
        <f t="shared" si="9"/>
        <v>1265577</v>
      </c>
      <c r="I69" s="75">
        <v>1265577</v>
      </c>
      <c r="J69" s="75">
        <v>0</v>
      </c>
      <c r="K69" s="75">
        <v>0</v>
      </c>
      <c r="L69" s="75">
        <v>0</v>
      </c>
      <c r="M69" s="75">
        <f t="shared" si="6"/>
        <v>17176345</v>
      </c>
      <c r="N69" s="75">
        <v>2190045</v>
      </c>
      <c r="O69" s="75">
        <v>8827969</v>
      </c>
      <c r="P69" s="119">
        <v>6067694</v>
      </c>
      <c r="Q69" s="119">
        <v>90637</v>
      </c>
    </row>
    <row r="70" spans="1:17" ht="12" customHeight="1" x14ac:dyDescent="0.2">
      <c r="A70" s="25">
        <v>58</v>
      </c>
      <c r="B70" s="121" t="s">
        <v>124</v>
      </c>
      <c r="C70" s="125" t="s">
        <v>300</v>
      </c>
      <c r="D70" s="75">
        <f t="shared" si="7"/>
        <v>14721388</v>
      </c>
      <c r="E70" s="75">
        <f t="shared" si="8"/>
        <v>0</v>
      </c>
      <c r="F70" s="75">
        <v>0</v>
      </c>
      <c r="G70" s="75">
        <v>0</v>
      </c>
      <c r="H70" s="75">
        <f t="shared" si="9"/>
        <v>0</v>
      </c>
      <c r="I70" s="75">
        <v>0</v>
      </c>
      <c r="J70" s="75">
        <v>0</v>
      </c>
      <c r="K70" s="75">
        <v>0</v>
      </c>
      <c r="L70" s="75">
        <v>0</v>
      </c>
      <c r="M70" s="75">
        <f t="shared" si="6"/>
        <v>14721388</v>
      </c>
      <c r="N70" s="75">
        <v>8161422</v>
      </c>
      <c r="O70" s="75">
        <v>0</v>
      </c>
      <c r="P70" s="119">
        <v>6559966</v>
      </c>
      <c r="Q70" s="119">
        <v>0</v>
      </c>
    </row>
    <row r="71" spans="1:17" ht="12" customHeight="1" x14ac:dyDescent="0.2">
      <c r="A71" s="25">
        <v>59</v>
      </c>
      <c r="B71" s="121" t="s">
        <v>125</v>
      </c>
      <c r="C71" s="125" t="s">
        <v>301</v>
      </c>
      <c r="D71" s="75">
        <f t="shared" si="7"/>
        <v>9993950</v>
      </c>
      <c r="E71" s="75">
        <f t="shared" si="8"/>
        <v>0</v>
      </c>
      <c r="F71" s="75">
        <v>0</v>
      </c>
      <c r="G71" s="75">
        <v>0</v>
      </c>
      <c r="H71" s="75">
        <f t="shared" si="9"/>
        <v>0</v>
      </c>
      <c r="I71" s="75">
        <v>0</v>
      </c>
      <c r="J71" s="75">
        <v>0</v>
      </c>
      <c r="K71" s="75">
        <v>0</v>
      </c>
      <c r="L71" s="75">
        <v>0</v>
      </c>
      <c r="M71" s="75">
        <f t="shared" si="6"/>
        <v>9993950</v>
      </c>
      <c r="N71" s="75">
        <v>6788644</v>
      </c>
      <c r="O71" s="75">
        <v>0</v>
      </c>
      <c r="P71" s="119">
        <v>3205306</v>
      </c>
      <c r="Q71" s="119">
        <v>0</v>
      </c>
    </row>
    <row r="72" spans="1:17" ht="12" customHeight="1" x14ac:dyDescent="0.2">
      <c r="A72" s="25">
        <v>60</v>
      </c>
      <c r="B72" s="123" t="s">
        <v>126</v>
      </c>
      <c r="C72" s="125" t="s">
        <v>302</v>
      </c>
      <c r="D72" s="75">
        <f t="shared" si="7"/>
        <v>158414399</v>
      </c>
      <c r="E72" s="75">
        <f t="shared" si="8"/>
        <v>11685985</v>
      </c>
      <c r="F72" s="75">
        <v>11685985</v>
      </c>
      <c r="G72" s="75">
        <v>0</v>
      </c>
      <c r="H72" s="75">
        <f t="shared" si="9"/>
        <v>116505837</v>
      </c>
      <c r="I72" s="75">
        <v>95858963</v>
      </c>
      <c r="J72" s="75">
        <v>0</v>
      </c>
      <c r="K72" s="75">
        <v>15472335</v>
      </c>
      <c r="L72" s="75">
        <v>5174539</v>
      </c>
      <c r="M72" s="75">
        <f t="shared" si="6"/>
        <v>30222577</v>
      </c>
      <c r="N72" s="75">
        <v>0</v>
      </c>
      <c r="O72" s="75">
        <v>20700764</v>
      </c>
      <c r="P72" s="119">
        <v>7463615</v>
      </c>
      <c r="Q72" s="119">
        <v>2058198</v>
      </c>
    </row>
    <row r="73" spans="1:17" ht="12" customHeight="1" x14ac:dyDescent="0.2">
      <c r="A73" s="25">
        <v>61</v>
      </c>
      <c r="B73" s="123" t="s">
        <v>127</v>
      </c>
      <c r="C73" s="122" t="s">
        <v>53</v>
      </c>
      <c r="D73" s="75">
        <f t="shared" si="7"/>
        <v>107685216</v>
      </c>
      <c r="E73" s="75">
        <f t="shared" si="8"/>
        <v>7103211</v>
      </c>
      <c r="F73" s="75">
        <v>7103211</v>
      </c>
      <c r="G73" s="75">
        <v>0</v>
      </c>
      <c r="H73" s="75">
        <f t="shared" si="9"/>
        <v>71220697</v>
      </c>
      <c r="I73" s="75">
        <v>58420436</v>
      </c>
      <c r="J73" s="75">
        <v>0</v>
      </c>
      <c r="K73" s="75">
        <v>9592998</v>
      </c>
      <c r="L73" s="75">
        <v>3207263</v>
      </c>
      <c r="M73" s="75">
        <f t="shared" si="6"/>
        <v>29361308</v>
      </c>
      <c r="N73" s="75">
        <v>0</v>
      </c>
      <c r="O73" s="75">
        <v>12636016</v>
      </c>
      <c r="P73" s="119">
        <v>15569198</v>
      </c>
      <c r="Q73" s="119">
        <v>1156094</v>
      </c>
    </row>
    <row r="74" spans="1:17" ht="12" customHeight="1" x14ac:dyDescent="0.2">
      <c r="A74" s="25">
        <v>62</v>
      </c>
      <c r="B74" s="123" t="s">
        <v>128</v>
      </c>
      <c r="C74" s="125" t="s">
        <v>303</v>
      </c>
      <c r="D74" s="75">
        <f t="shared" si="7"/>
        <v>213450159</v>
      </c>
      <c r="E74" s="75">
        <f t="shared" si="8"/>
        <v>15427766</v>
      </c>
      <c r="F74" s="75">
        <v>15427766</v>
      </c>
      <c r="G74" s="75">
        <v>0</v>
      </c>
      <c r="H74" s="75">
        <f t="shared" si="9"/>
        <v>155617822</v>
      </c>
      <c r="I74" s="75">
        <v>127536393</v>
      </c>
      <c r="J74" s="75">
        <v>0</v>
      </c>
      <c r="K74" s="75">
        <v>20211600</v>
      </c>
      <c r="L74" s="75">
        <v>7869829</v>
      </c>
      <c r="M74" s="75">
        <f t="shared" si="6"/>
        <v>42404571</v>
      </c>
      <c r="N74" s="75">
        <v>0</v>
      </c>
      <c r="O74" s="75">
        <v>27990844</v>
      </c>
      <c r="P74" s="119">
        <v>12244923</v>
      </c>
      <c r="Q74" s="119">
        <v>2168804</v>
      </c>
    </row>
    <row r="75" spans="1:17" ht="12" customHeight="1" x14ac:dyDescent="0.2">
      <c r="A75" s="25">
        <v>63</v>
      </c>
      <c r="B75" s="123" t="s">
        <v>129</v>
      </c>
      <c r="C75" s="125" t="s">
        <v>304</v>
      </c>
      <c r="D75" s="75">
        <f t="shared" si="7"/>
        <v>6269851</v>
      </c>
      <c r="E75" s="75">
        <f t="shared" si="8"/>
        <v>0</v>
      </c>
      <c r="F75" s="75">
        <v>0</v>
      </c>
      <c r="G75" s="75">
        <v>0</v>
      </c>
      <c r="H75" s="75">
        <f t="shared" si="9"/>
        <v>0</v>
      </c>
      <c r="I75" s="75">
        <v>0</v>
      </c>
      <c r="J75" s="75">
        <v>0</v>
      </c>
      <c r="K75" s="75">
        <v>0</v>
      </c>
      <c r="L75" s="75">
        <v>0</v>
      </c>
      <c r="M75" s="75">
        <f t="shared" ref="M75:M135" si="10">SUM(N75:Q75)</f>
        <v>6269851</v>
      </c>
      <c r="N75" s="75">
        <v>6269851</v>
      </c>
      <c r="O75" s="75">
        <v>0</v>
      </c>
      <c r="P75" s="119">
        <v>0</v>
      </c>
      <c r="Q75" s="119">
        <v>0</v>
      </c>
    </row>
    <row r="76" spans="1:17" ht="12" customHeight="1" x14ac:dyDescent="0.2">
      <c r="A76" s="25">
        <v>64</v>
      </c>
      <c r="B76" s="121" t="s">
        <v>130</v>
      </c>
      <c r="C76" s="125" t="s">
        <v>305</v>
      </c>
      <c r="D76" s="75">
        <f t="shared" ref="D76:D136" si="11">E76+H76+M76</f>
        <v>6104390</v>
      </c>
      <c r="E76" s="75">
        <f t="shared" si="8"/>
        <v>0</v>
      </c>
      <c r="F76" s="75">
        <v>0</v>
      </c>
      <c r="G76" s="75">
        <v>0</v>
      </c>
      <c r="H76" s="75">
        <f t="shared" si="9"/>
        <v>0</v>
      </c>
      <c r="I76" s="75">
        <v>0</v>
      </c>
      <c r="J76" s="75">
        <v>0</v>
      </c>
      <c r="K76" s="75">
        <v>0</v>
      </c>
      <c r="L76" s="75">
        <v>0</v>
      </c>
      <c r="M76" s="75">
        <f t="shared" si="10"/>
        <v>6104390</v>
      </c>
      <c r="N76" s="75">
        <v>6104390</v>
      </c>
      <c r="O76" s="75">
        <v>0</v>
      </c>
      <c r="P76" s="119">
        <v>0</v>
      </c>
      <c r="Q76" s="119">
        <v>0</v>
      </c>
    </row>
    <row r="77" spans="1:17" ht="12" customHeight="1" x14ac:dyDescent="0.2">
      <c r="A77" s="25">
        <v>65</v>
      </c>
      <c r="B77" s="123" t="s">
        <v>131</v>
      </c>
      <c r="C77" s="125" t="s">
        <v>306</v>
      </c>
      <c r="D77" s="75">
        <f t="shared" si="11"/>
        <v>7602882</v>
      </c>
      <c r="E77" s="75">
        <f t="shared" si="8"/>
        <v>0</v>
      </c>
      <c r="F77" s="75">
        <v>0</v>
      </c>
      <c r="G77" s="75">
        <v>0</v>
      </c>
      <c r="H77" s="75">
        <f t="shared" si="9"/>
        <v>0</v>
      </c>
      <c r="I77" s="75">
        <v>0</v>
      </c>
      <c r="J77" s="75">
        <v>0</v>
      </c>
      <c r="K77" s="75">
        <v>0</v>
      </c>
      <c r="L77" s="75">
        <v>0</v>
      </c>
      <c r="M77" s="75">
        <f t="shared" si="10"/>
        <v>7602882</v>
      </c>
      <c r="N77" s="75">
        <v>7602882</v>
      </c>
      <c r="O77" s="75">
        <v>0</v>
      </c>
      <c r="P77" s="119">
        <v>0</v>
      </c>
      <c r="Q77" s="119">
        <v>0</v>
      </c>
    </row>
    <row r="78" spans="1:17" ht="12" customHeight="1" x14ac:dyDescent="0.2">
      <c r="A78" s="25">
        <v>66</v>
      </c>
      <c r="B78" s="123" t="s">
        <v>132</v>
      </c>
      <c r="C78" s="125" t="s">
        <v>307</v>
      </c>
      <c r="D78" s="75">
        <f t="shared" si="11"/>
        <v>8334138</v>
      </c>
      <c r="E78" s="75">
        <f t="shared" ref="E78:E141" si="12">F78+G78</f>
        <v>0</v>
      </c>
      <c r="F78" s="75">
        <v>0</v>
      </c>
      <c r="G78" s="75">
        <v>0</v>
      </c>
      <c r="H78" s="75">
        <f t="shared" ref="H78:H141" si="13">I78+J78+K78+L78</f>
        <v>0</v>
      </c>
      <c r="I78" s="75">
        <v>0</v>
      </c>
      <c r="J78" s="75">
        <v>0</v>
      </c>
      <c r="K78" s="75">
        <v>0</v>
      </c>
      <c r="L78" s="75">
        <v>0</v>
      </c>
      <c r="M78" s="75">
        <f t="shared" si="10"/>
        <v>8334138</v>
      </c>
      <c r="N78" s="75">
        <v>8334138</v>
      </c>
      <c r="O78" s="75">
        <v>0</v>
      </c>
      <c r="P78" s="119">
        <v>0</v>
      </c>
      <c r="Q78" s="119">
        <v>0</v>
      </c>
    </row>
    <row r="79" spans="1:17" ht="12" customHeight="1" x14ac:dyDescent="0.2">
      <c r="A79" s="25">
        <v>67</v>
      </c>
      <c r="B79" s="121" t="s">
        <v>133</v>
      </c>
      <c r="C79" s="125" t="s">
        <v>308</v>
      </c>
      <c r="D79" s="75">
        <f t="shared" si="11"/>
        <v>11580926</v>
      </c>
      <c r="E79" s="75">
        <f t="shared" si="12"/>
        <v>0</v>
      </c>
      <c r="F79" s="75">
        <v>0</v>
      </c>
      <c r="G79" s="75">
        <v>0</v>
      </c>
      <c r="H79" s="75">
        <f t="shared" si="13"/>
        <v>0</v>
      </c>
      <c r="I79" s="75">
        <v>0</v>
      </c>
      <c r="J79" s="75">
        <v>0</v>
      </c>
      <c r="K79" s="75">
        <v>0</v>
      </c>
      <c r="L79" s="75">
        <v>0</v>
      </c>
      <c r="M79" s="75">
        <f t="shared" si="10"/>
        <v>11580926</v>
      </c>
      <c r="N79" s="75">
        <v>10167863</v>
      </c>
      <c r="O79" s="75">
        <v>0</v>
      </c>
      <c r="P79" s="119">
        <v>1413063</v>
      </c>
      <c r="Q79" s="119">
        <v>0</v>
      </c>
    </row>
    <row r="80" spans="1:17" ht="12" customHeight="1" x14ac:dyDescent="0.2">
      <c r="A80" s="25">
        <v>68</v>
      </c>
      <c r="B80" s="121" t="s">
        <v>134</v>
      </c>
      <c r="C80" s="125" t="s">
        <v>309</v>
      </c>
      <c r="D80" s="75">
        <f t="shared" si="11"/>
        <v>7795325</v>
      </c>
      <c r="E80" s="75">
        <f t="shared" si="12"/>
        <v>0</v>
      </c>
      <c r="F80" s="75">
        <v>0</v>
      </c>
      <c r="G80" s="75">
        <v>0</v>
      </c>
      <c r="H80" s="75">
        <f t="shared" si="13"/>
        <v>0</v>
      </c>
      <c r="I80" s="75">
        <v>0</v>
      </c>
      <c r="J80" s="75">
        <v>0</v>
      </c>
      <c r="K80" s="75">
        <v>0</v>
      </c>
      <c r="L80" s="75">
        <v>0</v>
      </c>
      <c r="M80" s="75">
        <f t="shared" si="10"/>
        <v>7795325</v>
      </c>
      <c r="N80" s="75">
        <v>7795325</v>
      </c>
      <c r="O80" s="75">
        <v>0</v>
      </c>
      <c r="P80" s="119">
        <v>0</v>
      </c>
      <c r="Q80" s="119">
        <v>0</v>
      </c>
    </row>
    <row r="81" spans="1:17" ht="12" customHeight="1" x14ac:dyDescent="0.2">
      <c r="A81" s="25">
        <v>69</v>
      </c>
      <c r="B81" s="121" t="s">
        <v>135</v>
      </c>
      <c r="C81" s="125" t="s">
        <v>310</v>
      </c>
      <c r="D81" s="75">
        <f t="shared" si="11"/>
        <v>6192734</v>
      </c>
      <c r="E81" s="75">
        <f t="shared" si="12"/>
        <v>0</v>
      </c>
      <c r="F81" s="75">
        <v>0</v>
      </c>
      <c r="G81" s="75">
        <v>0</v>
      </c>
      <c r="H81" s="75">
        <f t="shared" si="13"/>
        <v>0</v>
      </c>
      <c r="I81" s="75">
        <v>0</v>
      </c>
      <c r="J81" s="75">
        <v>0</v>
      </c>
      <c r="K81" s="75">
        <v>0</v>
      </c>
      <c r="L81" s="75">
        <v>0</v>
      </c>
      <c r="M81" s="75">
        <f t="shared" si="10"/>
        <v>6192734</v>
      </c>
      <c r="N81" s="75">
        <v>6192734</v>
      </c>
      <c r="O81" s="75">
        <v>0</v>
      </c>
      <c r="P81" s="119">
        <v>0</v>
      </c>
      <c r="Q81" s="119">
        <v>0</v>
      </c>
    </row>
    <row r="82" spans="1:17" ht="12" customHeight="1" x14ac:dyDescent="0.2">
      <c r="A82" s="25">
        <v>70</v>
      </c>
      <c r="B82" s="124" t="s">
        <v>136</v>
      </c>
      <c r="C82" s="125" t="s">
        <v>137</v>
      </c>
      <c r="D82" s="75">
        <f t="shared" si="11"/>
        <v>228987560</v>
      </c>
      <c r="E82" s="75">
        <f t="shared" si="12"/>
        <v>89362232</v>
      </c>
      <c r="F82" s="75">
        <v>8746201</v>
      </c>
      <c r="G82" s="75">
        <v>80616031</v>
      </c>
      <c r="H82" s="75">
        <f t="shared" si="13"/>
        <v>89167071</v>
      </c>
      <c r="I82" s="75">
        <v>72561320</v>
      </c>
      <c r="J82" s="75">
        <v>0</v>
      </c>
      <c r="K82" s="75">
        <v>12311285</v>
      </c>
      <c r="L82" s="75">
        <v>4294466</v>
      </c>
      <c r="M82" s="75">
        <f t="shared" si="10"/>
        <v>50458257</v>
      </c>
      <c r="N82" s="75">
        <v>6762889</v>
      </c>
      <c r="O82" s="75">
        <v>22157162</v>
      </c>
      <c r="P82" s="119">
        <v>19813633</v>
      </c>
      <c r="Q82" s="119">
        <v>1724573</v>
      </c>
    </row>
    <row r="83" spans="1:17" ht="12" customHeight="1" x14ac:dyDescent="0.2">
      <c r="A83" s="25">
        <v>71</v>
      </c>
      <c r="B83" s="121" t="s">
        <v>138</v>
      </c>
      <c r="C83" s="125" t="s">
        <v>311</v>
      </c>
      <c r="D83" s="75">
        <f t="shared" si="11"/>
        <v>314382281</v>
      </c>
      <c r="E83" s="75">
        <f t="shared" si="12"/>
        <v>41441747</v>
      </c>
      <c r="F83" s="75">
        <v>20416998</v>
      </c>
      <c r="G83" s="75">
        <v>21024749</v>
      </c>
      <c r="H83" s="75">
        <f t="shared" si="13"/>
        <v>209069015</v>
      </c>
      <c r="I83" s="75">
        <v>170097635</v>
      </c>
      <c r="J83" s="75">
        <v>0</v>
      </c>
      <c r="K83" s="75">
        <v>29424920</v>
      </c>
      <c r="L83" s="75">
        <v>9546460</v>
      </c>
      <c r="M83" s="75">
        <f t="shared" si="10"/>
        <v>63871519</v>
      </c>
      <c r="N83" s="75">
        <v>0</v>
      </c>
      <c r="O83" s="75">
        <v>38362180</v>
      </c>
      <c r="P83" s="119">
        <v>23148667</v>
      </c>
      <c r="Q83" s="119">
        <v>2360672</v>
      </c>
    </row>
    <row r="84" spans="1:17" ht="12" customHeight="1" x14ac:dyDescent="0.2">
      <c r="A84" s="25">
        <v>72</v>
      </c>
      <c r="B84" s="124" t="s">
        <v>139</v>
      </c>
      <c r="C84" s="125" t="s">
        <v>36</v>
      </c>
      <c r="D84" s="75">
        <f t="shared" si="11"/>
        <v>181302102</v>
      </c>
      <c r="E84" s="75">
        <f t="shared" si="12"/>
        <v>12089816</v>
      </c>
      <c r="F84" s="75">
        <v>12089816</v>
      </c>
      <c r="G84" s="75">
        <v>0</v>
      </c>
      <c r="H84" s="75">
        <f t="shared" si="13"/>
        <v>124229194</v>
      </c>
      <c r="I84" s="75">
        <v>101784995</v>
      </c>
      <c r="J84" s="75">
        <v>0</v>
      </c>
      <c r="K84" s="75">
        <v>16570405</v>
      </c>
      <c r="L84" s="75">
        <v>5873794</v>
      </c>
      <c r="M84" s="75">
        <f t="shared" si="10"/>
        <v>44983092</v>
      </c>
      <c r="N84" s="75">
        <v>4679751</v>
      </c>
      <c r="O84" s="75">
        <v>21446897</v>
      </c>
      <c r="P84" s="119">
        <v>16697754</v>
      </c>
      <c r="Q84" s="119">
        <v>2158690</v>
      </c>
    </row>
    <row r="85" spans="1:17" ht="12" customHeight="1" x14ac:dyDescent="0.2">
      <c r="A85" s="25">
        <v>73</v>
      </c>
      <c r="B85" s="126" t="s">
        <v>140</v>
      </c>
      <c r="C85" s="127" t="s">
        <v>38</v>
      </c>
      <c r="D85" s="75">
        <f t="shared" si="11"/>
        <v>107231956</v>
      </c>
      <c r="E85" s="75">
        <f t="shared" si="12"/>
        <v>7655072</v>
      </c>
      <c r="F85" s="75">
        <v>7655072</v>
      </c>
      <c r="G85" s="75">
        <v>0</v>
      </c>
      <c r="H85" s="75">
        <f t="shared" si="13"/>
        <v>77107546</v>
      </c>
      <c r="I85" s="75">
        <v>62813331</v>
      </c>
      <c r="J85" s="75">
        <v>0</v>
      </c>
      <c r="K85" s="75">
        <v>10519723</v>
      </c>
      <c r="L85" s="75">
        <v>3774492</v>
      </c>
      <c r="M85" s="75">
        <f t="shared" si="10"/>
        <v>22469338</v>
      </c>
      <c r="N85" s="75">
        <v>3769502</v>
      </c>
      <c r="O85" s="75">
        <v>14304049</v>
      </c>
      <c r="P85" s="119">
        <v>4395787</v>
      </c>
      <c r="Q85" s="119">
        <v>0</v>
      </c>
    </row>
    <row r="86" spans="1:17" ht="12" customHeight="1" x14ac:dyDescent="0.2">
      <c r="A86" s="25">
        <v>74</v>
      </c>
      <c r="B86" s="121" t="s">
        <v>141</v>
      </c>
      <c r="C86" s="125" t="s">
        <v>37</v>
      </c>
      <c r="D86" s="75">
        <f t="shared" si="11"/>
        <v>392953583</v>
      </c>
      <c r="E86" s="75">
        <f t="shared" si="12"/>
        <v>20073145</v>
      </c>
      <c r="F86" s="75">
        <v>20073145</v>
      </c>
      <c r="G86" s="75">
        <v>0</v>
      </c>
      <c r="H86" s="75">
        <f t="shared" si="13"/>
        <v>305731474</v>
      </c>
      <c r="I86" s="75">
        <v>166620260</v>
      </c>
      <c r="J86" s="75">
        <v>102314544</v>
      </c>
      <c r="K86" s="75">
        <v>26813146</v>
      </c>
      <c r="L86" s="75">
        <v>9983524</v>
      </c>
      <c r="M86" s="75">
        <f t="shared" si="10"/>
        <v>67148964</v>
      </c>
      <c r="N86" s="75">
        <v>5488981</v>
      </c>
      <c r="O86" s="75">
        <v>35920794</v>
      </c>
      <c r="P86" s="119">
        <v>23175284</v>
      </c>
      <c r="Q86" s="119">
        <v>2563905</v>
      </c>
    </row>
    <row r="87" spans="1:17" ht="12" customHeight="1" x14ac:dyDescent="0.2">
      <c r="A87" s="25">
        <v>75</v>
      </c>
      <c r="B87" s="126" t="s">
        <v>142</v>
      </c>
      <c r="C87" s="127" t="s">
        <v>52</v>
      </c>
      <c r="D87" s="75">
        <f t="shared" si="11"/>
        <v>113993300</v>
      </c>
      <c r="E87" s="75">
        <f t="shared" si="12"/>
        <v>93617595</v>
      </c>
      <c r="F87" s="75">
        <v>0</v>
      </c>
      <c r="G87" s="75">
        <v>93617595</v>
      </c>
      <c r="H87" s="75">
        <f t="shared" si="13"/>
        <v>2274379</v>
      </c>
      <c r="I87" s="75">
        <v>2274379</v>
      </c>
      <c r="J87" s="75">
        <v>0</v>
      </c>
      <c r="K87" s="75">
        <v>0</v>
      </c>
      <c r="L87" s="75">
        <v>0</v>
      </c>
      <c r="M87" s="75">
        <f t="shared" si="10"/>
        <v>18101326</v>
      </c>
      <c r="N87" s="75">
        <v>0</v>
      </c>
      <c r="O87" s="75">
        <v>8388893</v>
      </c>
      <c r="P87" s="119">
        <v>9599137</v>
      </c>
      <c r="Q87" s="119">
        <v>113296</v>
      </c>
    </row>
    <row r="88" spans="1:17" ht="12" customHeight="1" x14ac:dyDescent="0.2">
      <c r="A88" s="25">
        <v>76</v>
      </c>
      <c r="B88" s="121" t="s">
        <v>143</v>
      </c>
      <c r="C88" s="125" t="s">
        <v>312</v>
      </c>
      <c r="D88" s="75">
        <f t="shared" si="11"/>
        <v>268514021</v>
      </c>
      <c r="E88" s="75">
        <f t="shared" si="12"/>
        <v>15976888</v>
      </c>
      <c r="F88" s="75">
        <v>15976888</v>
      </c>
      <c r="G88" s="75">
        <v>0</v>
      </c>
      <c r="H88" s="75">
        <f t="shared" si="13"/>
        <v>163000361</v>
      </c>
      <c r="I88" s="75">
        <v>133200615</v>
      </c>
      <c r="J88" s="75">
        <v>0</v>
      </c>
      <c r="K88" s="75">
        <v>22421740</v>
      </c>
      <c r="L88" s="75">
        <v>7378006</v>
      </c>
      <c r="M88" s="75">
        <f t="shared" si="10"/>
        <v>89536772</v>
      </c>
      <c r="N88" s="75">
        <v>1147752</v>
      </c>
      <c r="O88" s="75">
        <v>28333407</v>
      </c>
      <c r="P88" s="119">
        <v>57397240</v>
      </c>
      <c r="Q88" s="119">
        <v>2658373</v>
      </c>
    </row>
    <row r="89" spans="1:17" ht="12" customHeight="1" x14ac:dyDescent="0.2">
      <c r="A89" s="25">
        <v>77</v>
      </c>
      <c r="B89" s="126" t="s">
        <v>144</v>
      </c>
      <c r="C89" s="10" t="s">
        <v>351</v>
      </c>
      <c r="D89" s="75">
        <f t="shared" si="11"/>
        <v>12957138</v>
      </c>
      <c r="E89" s="75">
        <f t="shared" si="12"/>
        <v>0</v>
      </c>
      <c r="F89" s="75">
        <v>0</v>
      </c>
      <c r="G89" s="75">
        <v>0</v>
      </c>
      <c r="H89" s="75">
        <f t="shared" si="13"/>
        <v>0</v>
      </c>
      <c r="I89" s="75">
        <v>0</v>
      </c>
      <c r="J89" s="75">
        <v>0</v>
      </c>
      <c r="K89" s="75">
        <v>0</v>
      </c>
      <c r="L89" s="75">
        <v>0</v>
      </c>
      <c r="M89" s="75">
        <f t="shared" si="10"/>
        <v>12957138</v>
      </c>
      <c r="N89" s="75">
        <v>0</v>
      </c>
      <c r="O89" s="75">
        <v>0</v>
      </c>
      <c r="P89" s="119">
        <v>12957138</v>
      </c>
      <c r="Q89" s="119">
        <v>0</v>
      </c>
    </row>
    <row r="90" spans="1:17" ht="12" customHeight="1" x14ac:dyDescent="0.2">
      <c r="A90" s="25">
        <v>78</v>
      </c>
      <c r="B90" s="123" t="s">
        <v>145</v>
      </c>
      <c r="C90" s="131" t="s">
        <v>268</v>
      </c>
      <c r="D90" s="75">
        <f t="shared" si="11"/>
        <v>0</v>
      </c>
      <c r="E90" s="75">
        <f t="shared" si="12"/>
        <v>0</v>
      </c>
      <c r="F90" s="75">
        <v>0</v>
      </c>
      <c r="G90" s="75">
        <v>0</v>
      </c>
      <c r="H90" s="75">
        <f t="shared" si="13"/>
        <v>0</v>
      </c>
      <c r="I90" s="75">
        <v>0</v>
      </c>
      <c r="J90" s="75">
        <v>0</v>
      </c>
      <c r="K90" s="75">
        <v>0</v>
      </c>
      <c r="L90" s="75">
        <v>0</v>
      </c>
      <c r="M90" s="75">
        <f t="shared" si="10"/>
        <v>0</v>
      </c>
      <c r="N90" s="75">
        <v>0</v>
      </c>
      <c r="O90" s="75">
        <v>0</v>
      </c>
      <c r="P90" s="119">
        <v>0</v>
      </c>
      <c r="Q90" s="119">
        <v>0</v>
      </c>
    </row>
    <row r="91" spans="1:17" ht="22.5" customHeight="1" x14ac:dyDescent="0.2">
      <c r="A91" s="285">
        <v>79</v>
      </c>
      <c r="B91" s="318" t="s">
        <v>146</v>
      </c>
      <c r="C91" s="125" t="s">
        <v>257</v>
      </c>
      <c r="D91" s="75">
        <f t="shared" si="11"/>
        <v>17009904</v>
      </c>
      <c r="E91" s="75">
        <f t="shared" si="12"/>
        <v>908331</v>
      </c>
      <c r="F91" s="75">
        <v>908331</v>
      </c>
      <c r="G91" s="75">
        <v>0</v>
      </c>
      <c r="H91" s="75">
        <f t="shared" si="13"/>
        <v>7772667</v>
      </c>
      <c r="I91" s="75">
        <v>5595625</v>
      </c>
      <c r="J91" s="75">
        <v>0</v>
      </c>
      <c r="K91" s="75">
        <v>1751788</v>
      </c>
      <c r="L91" s="75">
        <v>425254</v>
      </c>
      <c r="M91" s="75">
        <f t="shared" si="10"/>
        <v>8328906</v>
      </c>
      <c r="N91" s="75">
        <v>0</v>
      </c>
      <c r="O91" s="75">
        <v>1581227</v>
      </c>
      <c r="P91" s="75">
        <v>6747679</v>
      </c>
      <c r="Q91" s="75">
        <v>0</v>
      </c>
    </row>
    <row r="92" spans="1:17" ht="36" customHeight="1" x14ac:dyDescent="0.2">
      <c r="A92" s="286"/>
      <c r="B92" s="319"/>
      <c r="C92" s="10" t="s">
        <v>349</v>
      </c>
      <c r="D92" s="75">
        <f t="shared" si="11"/>
        <v>12746536</v>
      </c>
      <c r="E92" s="75">
        <f t="shared" si="12"/>
        <v>908331</v>
      </c>
      <c r="F92" s="75">
        <v>908331</v>
      </c>
      <c r="G92" s="75">
        <v>0</v>
      </c>
      <c r="H92" s="75">
        <f t="shared" si="13"/>
        <v>7772667</v>
      </c>
      <c r="I92" s="75">
        <v>5595625</v>
      </c>
      <c r="J92" s="75">
        <v>0</v>
      </c>
      <c r="K92" s="75">
        <v>1751788</v>
      </c>
      <c r="L92" s="75">
        <v>425254</v>
      </c>
      <c r="M92" s="75">
        <f t="shared" si="10"/>
        <v>4065538</v>
      </c>
      <c r="N92" s="75">
        <v>0</v>
      </c>
      <c r="O92" s="75">
        <v>1581227</v>
      </c>
      <c r="P92" s="119">
        <v>2484311</v>
      </c>
      <c r="Q92" s="119">
        <v>0</v>
      </c>
    </row>
    <row r="93" spans="1:17" ht="25.5" customHeight="1" x14ac:dyDescent="0.2">
      <c r="A93" s="286"/>
      <c r="B93" s="319"/>
      <c r="C93" s="10" t="s">
        <v>258</v>
      </c>
      <c r="D93" s="75">
        <f t="shared" si="11"/>
        <v>2455128</v>
      </c>
      <c r="E93" s="75">
        <f t="shared" si="12"/>
        <v>0</v>
      </c>
      <c r="F93" s="75">
        <v>0</v>
      </c>
      <c r="G93" s="75">
        <v>0</v>
      </c>
      <c r="H93" s="75">
        <f t="shared" si="13"/>
        <v>0</v>
      </c>
      <c r="I93" s="75">
        <v>0</v>
      </c>
      <c r="J93" s="75">
        <v>0</v>
      </c>
      <c r="K93" s="75">
        <v>0</v>
      </c>
      <c r="L93" s="75">
        <v>0</v>
      </c>
      <c r="M93" s="75">
        <f t="shared" si="10"/>
        <v>2455128</v>
      </c>
      <c r="N93" s="75">
        <v>0</v>
      </c>
      <c r="O93" s="75">
        <v>0</v>
      </c>
      <c r="P93" s="119">
        <v>2455128</v>
      </c>
      <c r="Q93" s="119">
        <v>0</v>
      </c>
    </row>
    <row r="94" spans="1:17" ht="38.25" customHeight="1" x14ac:dyDescent="0.2">
      <c r="A94" s="287"/>
      <c r="B94" s="320"/>
      <c r="C94" s="82" t="s">
        <v>350</v>
      </c>
      <c r="D94" s="75">
        <f t="shared" si="11"/>
        <v>1808240</v>
      </c>
      <c r="E94" s="75">
        <f t="shared" si="12"/>
        <v>0</v>
      </c>
      <c r="F94" s="75">
        <v>0</v>
      </c>
      <c r="G94" s="75">
        <v>0</v>
      </c>
      <c r="H94" s="75">
        <f t="shared" si="13"/>
        <v>0</v>
      </c>
      <c r="I94" s="75">
        <v>0</v>
      </c>
      <c r="J94" s="75">
        <v>0</v>
      </c>
      <c r="K94" s="75">
        <v>0</v>
      </c>
      <c r="L94" s="75"/>
      <c r="M94" s="75">
        <f t="shared" si="10"/>
        <v>1808240</v>
      </c>
      <c r="N94" s="75">
        <v>0</v>
      </c>
      <c r="O94" s="75">
        <v>0</v>
      </c>
      <c r="P94" s="119">
        <v>1808240</v>
      </c>
      <c r="Q94" s="119">
        <v>0</v>
      </c>
    </row>
    <row r="95" spans="1:17" ht="12" customHeight="1" x14ac:dyDescent="0.2">
      <c r="A95" s="25">
        <v>80</v>
      </c>
      <c r="B95" s="123" t="s">
        <v>147</v>
      </c>
      <c r="C95" s="122" t="s">
        <v>51</v>
      </c>
      <c r="D95" s="75">
        <f t="shared" si="11"/>
        <v>1734651</v>
      </c>
      <c r="E95" s="75">
        <f t="shared" si="12"/>
        <v>0</v>
      </c>
      <c r="F95" s="75">
        <v>0</v>
      </c>
      <c r="G95" s="75">
        <v>0</v>
      </c>
      <c r="H95" s="75">
        <f t="shared" si="13"/>
        <v>0</v>
      </c>
      <c r="I95" s="75">
        <v>0</v>
      </c>
      <c r="J95" s="75">
        <v>0</v>
      </c>
      <c r="K95" s="75">
        <v>0</v>
      </c>
      <c r="L95" s="75">
        <v>0</v>
      </c>
      <c r="M95" s="75">
        <f t="shared" si="10"/>
        <v>1734651</v>
      </c>
      <c r="N95" s="75">
        <v>0</v>
      </c>
      <c r="O95" s="75">
        <v>0</v>
      </c>
      <c r="P95" s="119">
        <v>1734651</v>
      </c>
      <c r="Q95" s="119">
        <v>0</v>
      </c>
    </row>
    <row r="96" spans="1:17" ht="12" customHeight="1" x14ac:dyDescent="0.2">
      <c r="A96" s="25">
        <v>81</v>
      </c>
      <c r="B96" s="123" t="s">
        <v>148</v>
      </c>
      <c r="C96" s="127" t="s">
        <v>149</v>
      </c>
      <c r="D96" s="75">
        <f t="shared" si="11"/>
        <v>10009798</v>
      </c>
      <c r="E96" s="75">
        <f t="shared" si="12"/>
        <v>756089</v>
      </c>
      <c r="F96" s="75">
        <v>756089</v>
      </c>
      <c r="G96" s="75">
        <v>0</v>
      </c>
      <c r="H96" s="75">
        <f t="shared" si="13"/>
        <v>7321616</v>
      </c>
      <c r="I96" s="75">
        <v>6188042</v>
      </c>
      <c r="J96" s="75">
        <v>0</v>
      </c>
      <c r="K96" s="75">
        <v>803269</v>
      </c>
      <c r="L96" s="75">
        <v>330305</v>
      </c>
      <c r="M96" s="75">
        <f t="shared" si="10"/>
        <v>1932093</v>
      </c>
      <c r="N96" s="75">
        <v>156108</v>
      </c>
      <c r="O96" s="75">
        <v>1387713</v>
      </c>
      <c r="P96" s="119">
        <v>388272</v>
      </c>
      <c r="Q96" s="119">
        <v>0</v>
      </c>
    </row>
    <row r="97" spans="1:17" ht="12" customHeight="1" x14ac:dyDescent="0.2">
      <c r="A97" s="25">
        <v>82</v>
      </c>
      <c r="B97" s="124" t="s">
        <v>150</v>
      </c>
      <c r="C97" s="125" t="s">
        <v>151</v>
      </c>
      <c r="D97" s="75">
        <f t="shared" si="11"/>
        <v>58989585</v>
      </c>
      <c r="E97" s="75">
        <f t="shared" si="12"/>
        <v>4168209</v>
      </c>
      <c r="F97" s="75">
        <v>4168209</v>
      </c>
      <c r="G97" s="75">
        <v>0</v>
      </c>
      <c r="H97" s="75">
        <f t="shared" si="13"/>
        <v>42587686</v>
      </c>
      <c r="I97" s="75">
        <v>34993459</v>
      </c>
      <c r="J97" s="75">
        <v>0</v>
      </c>
      <c r="K97" s="75">
        <v>5649047</v>
      </c>
      <c r="L97" s="75">
        <v>1945180</v>
      </c>
      <c r="M97" s="75">
        <f t="shared" si="10"/>
        <v>12233690</v>
      </c>
      <c r="N97" s="75">
        <v>2102027</v>
      </c>
      <c r="O97" s="75">
        <v>7463238</v>
      </c>
      <c r="P97" s="119">
        <v>2668425</v>
      </c>
      <c r="Q97" s="119">
        <v>0</v>
      </c>
    </row>
    <row r="98" spans="1:17" ht="12" customHeight="1" x14ac:dyDescent="0.2">
      <c r="A98" s="25">
        <v>83</v>
      </c>
      <c r="B98" s="123" t="s">
        <v>152</v>
      </c>
      <c r="C98" s="122" t="s">
        <v>28</v>
      </c>
      <c r="D98" s="75">
        <f t="shared" si="11"/>
        <v>37072826</v>
      </c>
      <c r="E98" s="75">
        <f t="shared" si="12"/>
        <v>11815087</v>
      </c>
      <c r="F98" s="75">
        <v>1748589</v>
      </c>
      <c r="G98" s="75">
        <v>10066498</v>
      </c>
      <c r="H98" s="75">
        <f t="shared" si="13"/>
        <v>18117659</v>
      </c>
      <c r="I98" s="75">
        <v>15144380</v>
      </c>
      <c r="J98" s="75">
        <v>0</v>
      </c>
      <c r="K98" s="75">
        <v>2038796</v>
      </c>
      <c r="L98" s="75">
        <v>934483</v>
      </c>
      <c r="M98" s="75">
        <f t="shared" si="10"/>
        <v>7140080</v>
      </c>
      <c r="N98" s="75">
        <v>1214008</v>
      </c>
      <c r="O98" s="75">
        <v>4546964</v>
      </c>
      <c r="P98" s="119">
        <v>1360981</v>
      </c>
      <c r="Q98" s="119">
        <v>18127</v>
      </c>
    </row>
    <row r="99" spans="1:17" ht="12" customHeight="1" x14ac:dyDescent="0.2">
      <c r="A99" s="25">
        <v>84</v>
      </c>
      <c r="B99" s="124" t="s">
        <v>153</v>
      </c>
      <c r="C99" s="125" t="s">
        <v>12</v>
      </c>
      <c r="D99" s="75">
        <f t="shared" si="11"/>
        <v>39288439</v>
      </c>
      <c r="E99" s="75">
        <f t="shared" si="12"/>
        <v>13857512</v>
      </c>
      <c r="F99" s="75">
        <v>1741593</v>
      </c>
      <c r="G99" s="75">
        <v>12115919</v>
      </c>
      <c r="H99" s="75">
        <f t="shared" si="13"/>
        <v>18156696</v>
      </c>
      <c r="I99" s="75">
        <v>15131810</v>
      </c>
      <c r="J99" s="75">
        <v>0</v>
      </c>
      <c r="K99" s="75">
        <v>2118502</v>
      </c>
      <c r="L99" s="75">
        <v>906384</v>
      </c>
      <c r="M99" s="75">
        <f t="shared" si="10"/>
        <v>7274231</v>
      </c>
      <c r="N99" s="75">
        <v>1435971</v>
      </c>
      <c r="O99" s="75">
        <v>4688386</v>
      </c>
      <c r="P99" s="119">
        <v>1140810</v>
      </c>
      <c r="Q99" s="119">
        <v>9064</v>
      </c>
    </row>
    <row r="100" spans="1:17" ht="12" customHeight="1" x14ac:dyDescent="0.2">
      <c r="A100" s="25">
        <v>85</v>
      </c>
      <c r="B100" s="124" t="s">
        <v>154</v>
      </c>
      <c r="C100" s="125" t="s">
        <v>27</v>
      </c>
      <c r="D100" s="75">
        <f t="shared" si="11"/>
        <v>111792656</v>
      </c>
      <c r="E100" s="75">
        <f t="shared" si="12"/>
        <v>37534663</v>
      </c>
      <c r="F100" s="75">
        <v>5011686</v>
      </c>
      <c r="G100" s="75">
        <v>32522977</v>
      </c>
      <c r="H100" s="75">
        <f t="shared" si="13"/>
        <v>52478884</v>
      </c>
      <c r="I100" s="75">
        <v>43124493</v>
      </c>
      <c r="J100" s="75">
        <v>0</v>
      </c>
      <c r="K100" s="75">
        <v>6729138</v>
      </c>
      <c r="L100" s="75">
        <v>2625253</v>
      </c>
      <c r="M100" s="75">
        <f t="shared" si="10"/>
        <v>21779109</v>
      </c>
      <c r="N100" s="75">
        <v>3855863</v>
      </c>
      <c r="O100" s="75">
        <v>12358967</v>
      </c>
      <c r="P100" s="119">
        <v>4414636</v>
      </c>
      <c r="Q100" s="119">
        <v>1149643</v>
      </c>
    </row>
    <row r="101" spans="1:17" ht="12" customHeight="1" x14ac:dyDescent="0.2">
      <c r="A101" s="25">
        <v>86</v>
      </c>
      <c r="B101" s="123" t="s">
        <v>155</v>
      </c>
      <c r="C101" s="127" t="s">
        <v>45</v>
      </c>
      <c r="D101" s="75">
        <f t="shared" si="11"/>
        <v>47989505</v>
      </c>
      <c r="E101" s="75">
        <f t="shared" si="12"/>
        <v>16755786</v>
      </c>
      <c r="F101" s="75">
        <v>2116733</v>
      </c>
      <c r="G101" s="75">
        <v>14639053</v>
      </c>
      <c r="H101" s="75">
        <f t="shared" si="13"/>
        <v>22021130</v>
      </c>
      <c r="I101" s="75">
        <v>18390396</v>
      </c>
      <c r="J101" s="75">
        <v>0</v>
      </c>
      <c r="K101" s="75">
        <v>2498341</v>
      </c>
      <c r="L101" s="75">
        <v>1132393</v>
      </c>
      <c r="M101" s="75">
        <f t="shared" si="10"/>
        <v>9212589</v>
      </c>
      <c r="N101" s="75">
        <v>1704438</v>
      </c>
      <c r="O101" s="75">
        <v>5650610</v>
      </c>
      <c r="P101" s="119">
        <v>1850743</v>
      </c>
      <c r="Q101" s="119">
        <v>6798</v>
      </c>
    </row>
    <row r="102" spans="1:17" ht="12" customHeight="1" x14ac:dyDescent="0.2">
      <c r="A102" s="25">
        <v>87</v>
      </c>
      <c r="B102" s="123" t="s">
        <v>156</v>
      </c>
      <c r="C102" s="122" t="s">
        <v>33</v>
      </c>
      <c r="D102" s="75">
        <f t="shared" si="11"/>
        <v>57343664</v>
      </c>
      <c r="E102" s="75">
        <f t="shared" si="12"/>
        <v>15570655</v>
      </c>
      <c r="F102" s="75">
        <v>2694554</v>
      </c>
      <c r="G102" s="75">
        <v>12876101</v>
      </c>
      <c r="H102" s="75">
        <f t="shared" si="13"/>
        <v>27847752</v>
      </c>
      <c r="I102" s="75">
        <v>23552712</v>
      </c>
      <c r="J102" s="75">
        <v>0</v>
      </c>
      <c r="K102" s="75">
        <v>3013249</v>
      </c>
      <c r="L102" s="75">
        <v>1281791</v>
      </c>
      <c r="M102" s="75">
        <f t="shared" si="10"/>
        <v>13925257</v>
      </c>
      <c r="N102" s="75">
        <v>2028899</v>
      </c>
      <c r="O102" s="75">
        <v>6525983</v>
      </c>
      <c r="P102" s="119">
        <v>4157410</v>
      </c>
      <c r="Q102" s="119">
        <v>1212965</v>
      </c>
    </row>
    <row r="103" spans="1:17" ht="12" customHeight="1" x14ac:dyDescent="0.2">
      <c r="A103" s="25">
        <v>88</v>
      </c>
      <c r="B103" s="121" t="s">
        <v>157</v>
      </c>
      <c r="C103" s="122" t="s">
        <v>29</v>
      </c>
      <c r="D103" s="75">
        <f t="shared" si="11"/>
        <v>133050976</v>
      </c>
      <c r="E103" s="75">
        <f t="shared" si="12"/>
        <v>48275970</v>
      </c>
      <c r="F103" s="75">
        <v>5830167</v>
      </c>
      <c r="G103" s="75">
        <v>42445803</v>
      </c>
      <c r="H103" s="75">
        <f t="shared" si="13"/>
        <v>61157866</v>
      </c>
      <c r="I103" s="75">
        <v>50254310</v>
      </c>
      <c r="J103" s="75">
        <v>0</v>
      </c>
      <c r="K103" s="75">
        <v>7841209</v>
      </c>
      <c r="L103" s="75">
        <v>3062347</v>
      </c>
      <c r="M103" s="75">
        <f t="shared" si="10"/>
        <v>23617140</v>
      </c>
      <c r="N103" s="75">
        <v>4772925</v>
      </c>
      <c r="O103" s="75">
        <v>15455925</v>
      </c>
      <c r="P103" s="119">
        <v>2089073</v>
      </c>
      <c r="Q103" s="119">
        <v>1299217</v>
      </c>
    </row>
    <row r="104" spans="1:17" ht="12" customHeight="1" x14ac:dyDescent="0.2">
      <c r="A104" s="25">
        <v>89</v>
      </c>
      <c r="B104" s="121" t="s">
        <v>158</v>
      </c>
      <c r="C104" s="122" t="s">
        <v>30</v>
      </c>
      <c r="D104" s="75">
        <f t="shared" si="11"/>
        <v>105988646</v>
      </c>
      <c r="E104" s="75">
        <f t="shared" si="12"/>
        <v>36484586</v>
      </c>
      <c r="F104" s="75">
        <v>4646591</v>
      </c>
      <c r="G104" s="75">
        <v>31837995</v>
      </c>
      <c r="H104" s="75">
        <f t="shared" si="13"/>
        <v>47568373</v>
      </c>
      <c r="I104" s="75">
        <v>39642945</v>
      </c>
      <c r="J104" s="75">
        <v>0</v>
      </c>
      <c r="K104" s="75">
        <v>5732891</v>
      </c>
      <c r="L104" s="75">
        <v>2192537</v>
      </c>
      <c r="M104" s="75">
        <f t="shared" si="10"/>
        <v>21935687</v>
      </c>
      <c r="N104" s="75">
        <v>3608968</v>
      </c>
      <c r="O104" s="75">
        <v>12234904</v>
      </c>
      <c r="P104" s="119">
        <v>4827544</v>
      </c>
      <c r="Q104" s="119">
        <v>1264271</v>
      </c>
    </row>
    <row r="105" spans="1:17" ht="12" customHeight="1" x14ac:dyDescent="0.2">
      <c r="A105" s="25">
        <v>90</v>
      </c>
      <c r="B105" s="124" t="s">
        <v>159</v>
      </c>
      <c r="C105" s="125" t="s">
        <v>14</v>
      </c>
      <c r="D105" s="75">
        <f t="shared" si="11"/>
        <v>35833126</v>
      </c>
      <c r="E105" s="75">
        <f t="shared" si="12"/>
        <v>10966163</v>
      </c>
      <c r="F105" s="75">
        <v>1575578</v>
      </c>
      <c r="G105" s="75">
        <v>9390585</v>
      </c>
      <c r="H105" s="75">
        <f t="shared" si="13"/>
        <v>17030264</v>
      </c>
      <c r="I105" s="75">
        <v>14343640</v>
      </c>
      <c r="J105" s="75">
        <v>0</v>
      </c>
      <c r="K105" s="75">
        <v>1880418</v>
      </c>
      <c r="L105" s="75">
        <v>806206</v>
      </c>
      <c r="M105" s="75">
        <f t="shared" si="10"/>
        <v>7836699</v>
      </c>
      <c r="N105" s="75">
        <v>1317055</v>
      </c>
      <c r="O105" s="75">
        <v>4266374</v>
      </c>
      <c r="P105" s="119">
        <v>1307798</v>
      </c>
      <c r="Q105" s="119">
        <v>945472</v>
      </c>
    </row>
    <row r="106" spans="1:17" ht="12" customHeight="1" x14ac:dyDescent="0.2">
      <c r="A106" s="25">
        <v>91</v>
      </c>
      <c r="B106" s="126" t="s">
        <v>160</v>
      </c>
      <c r="C106" s="127" t="s">
        <v>31</v>
      </c>
      <c r="D106" s="75">
        <f t="shared" si="11"/>
        <v>55471347</v>
      </c>
      <c r="E106" s="75">
        <f t="shared" si="12"/>
        <v>18710711</v>
      </c>
      <c r="F106" s="75">
        <v>2560263</v>
      </c>
      <c r="G106" s="75">
        <v>16150448</v>
      </c>
      <c r="H106" s="75">
        <f t="shared" si="13"/>
        <v>26019960</v>
      </c>
      <c r="I106" s="75">
        <v>21777806</v>
      </c>
      <c r="J106" s="75">
        <v>0</v>
      </c>
      <c r="K106" s="75">
        <v>2898620</v>
      </c>
      <c r="L106" s="75">
        <v>1343534</v>
      </c>
      <c r="M106" s="75">
        <f t="shared" si="10"/>
        <v>10740676</v>
      </c>
      <c r="N106" s="75">
        <v>2030919</v>
      </c>
      <c r="O106" s="75">
        <v>6694436</v>
      </c>
      <c r="P106" s="119">
        <v>1997194</v>
      </c>
      <c r="Q106" s="119">
        <v>18127</v>
      </c>
    </row>
    <row r="107" spans="1:17" ht="12" customHeight="1" x14ac:dyDescent="0.2">
      <c r="A107" s="25">
        <v>92</v>
      </c>
      <c r="B107" s="121" t="s">
        <v>161</v>
      </c>
      <c r="C107" s="122" t="s">
        <v>15</v>
      </c>
      <c r="D107" s="75">
        <f t="shared" si="11"/>
        <v>52283626</v>
      </c>
      <c r="E107" s="75">
        <f t="shared" si="12"/>
        <v>17429699</v>
      </c>
      <c r="F107" s="75">
        <v>2365706</v>
      </c>
      <c r="G107" s="75">
        <v>15063993</v>
      </c>
      <c r="H107" s="75">
        <f t="shared" si="13"/>
        <v>24633837</v>
      </c>
      <c r="I107" s="75">
        <v>20562523</v>
      </c>
      <c r="J107" s="75">
        <v>0</v>
      </c>
      <c r="K107" s="75">
        <v>2921610</v>
      </c>
      <c r="L107" s="75">
        <v>1149704</v>
      </c>
      <c r="M107" s="75">
        <f t="shared" si="10"/>
        <v>10220090</v>
      </c>
      <c r="N107" s="75">
        <v>1980145</v>
      </c>
      <c r="O107" s="75">
        <v>6304549</v>
      </c>
      <c r="P107" s="119">
        <v>1926332</v>
      </c>
      <c r="Q107" s="119">
        <v>9064</v>
      </c>
    </row>
    <row r="108" spans="1:17" ht="12" customHeight="1" x14ac:dyDescent="0.2">
      <c r="A108" s="25">
        <v>93</v>
      </c>
      <c r="B108" s="123" t="s">
        <v>162</v>
      </c>
      <c r="C108" s="122" t="s">
        <v>13</v>
      </c>
      <c r="D108" s="75">
        <f t="shared" si="11"/>
        <v>76700851</v>
      </c>
      <c r="E108" s="75">
        <f t="shared" si="12"/>
        <v>25516685</v>
      </c>
      <c r="F108" s="75">
        <v>2890949</v>
      </c>
      <c r="G108" s="75">
        <v>22625736</v>
      </c>
      <c r="H108" s="75">
        <f t="shared" si="13"/>
        <v>29959292</v>
      </c>
      <c r="I108" s="75">
        <v>24894573</v>
      </c>
      <c r="J108" s="75">
        <v>0</v>
      </c>
      <c r="K108" s="75">
        <v>3712074</v>
      </c>
      <c r="L108" s="75">
        <v>1352645</v>
      </c>
      <c r="M108" s="75">
        <f t="shared" si="10"/>
        <v>21224874</v>
      </c>
      <c r="N108" s="75">
        <v>2397104</v>
      </c>
      <c r="O108" s="75">
        <v>7787828</v>
      </c>
      <c r="P108" s="119">
        <v>9981568</v>
      </c>
      <c r="Q108" s="119">
        <v>1058374</v>
      </c>
    </row>
    <row r="109" spans="1:17" ht="12" customHeight="1" x14ac:dyDescent="0.2">
      <c r="A109" s="25">
        <v>94</v>
      </c>
      <c r="B109" s="124" t="s">
        <v>163</v>
      </c>
      <c r="C109" s="125" t="s">
        <v>32</v>
      </c>
      <c r="D109" s="75">
        <f t="shared" si="11"/>
        <v>42215224</v>
      </c>
      <c r="E109" s="75">
        <f t="shared" si="12"/>
        <v>14249019</v>
      </c>
      <c r="F109" s="75">
        <v>1813410</v>
      </c>
      <c r="G109" s="75">
        <v>12435609</v>
      </c>
      <c r="H109" s="75">
        <f t="shared" si="13"/>
        <v>19280931</v>
      </c>
      <c r="I109" s="75">
        <v>16116957</v>
      </c>
      <c r="J109" s="75">
        <v>0</v>
      </c>
      <c r="K109" s="75">
        <v>2184208</v>
      </c>
      <c r="L109" s="75">
        <v>979766</v>
      </c>
      <c r="M109" s="75">
        <f t="shared" si="10"/>
        <v>8685274</v>
      </c>
      <c r="N109" s="75">
        <v>1535666</v>
      </c>
      <c r="O109" s="75">
        <v>4904025</v>
      </c>
      <c r="P109" s="119">
        <v>2218392</v>
      </c>
      <c r="Q109" s="119">
        <v>27191</v>
      </c>
    </row>
    <row r="110" spans="1:17" ht="12" customHeight="1" x14ac:dyDescent="0.2">
      <c r="A110" s="25">
        <v>95</v>
      </c>
      <c r="B110" s="124" t="s">
        <v>164</v>
      </c>
      <c r="C110" s="125" t="s">
        <v>55</v>
      </c>
      <c r="D110" s="75">
        <f t="shared" si="11"/>
        <v>59018406</v>
      </c>
      <c r="E110" s="75">
        <f t="shared" si="12"/>
        <v>17846018</v>
      </c>
      <c r="F110" s="75">
        <v>2778997</v>
      </c>
      <c r="G110" s="75">
        <v>15067021</v>
      </c>
      <c r="H110" s="75">
        <f t="shared" si="13"/>
        <v>28605564</v>
      </c>
      <c r="I110" s="75">
        <v>24101498</v>
      </c>
      <c r="J110" s="75">
        <v>0</v>
      </c>
      <c r="K110" s="75">
        <v>3137900</v>
      </c>
      <c r="L110" s="75">
        <v>1366166</v>
      </c>
      <c r="M110" s="75">
        <f t="shared" si="10"/>
        <v>12566824</v>
      </c>
      <c r="N110" s="75">
        <v>2103722</v>
      </c>
      <c r="O110" s="75">
        <v>6949433</v>
      </c>
      <c r="P110" s="119">
        <v>2094762</v>
      </c>
      <c r="Q110" s="119">
        <v>1418907</v>
      </c>
    </row>
    <row r="111" spans="1:17" ht="12" customHeight="1" x14ac:dyDescent="0.2">
      <c r="A111" s="25">
        <v>96</v>
      </c>
      <c r="B111" s="121" t="s">
        <v>165</v>
      </c>
      <c r="C111" s="122" t="s">
        <v>34</v>
      </c>
      <c r="D111" s="75">
        <f t="shared" si="11"/>
        <v>103609765</v>
      </c>
      <c r="E111" s="75">
        <f t="shared" si="12"/>
        <v>34390915</v>
      </c>
      <c r="F111" s="75">
        <v>4915773</v>
      </c>
      <c r="G111" s="75">
        <v>29475142</v>
      </c>
      <c r="H111" s="75">
        <f t="shared" si="13"/>
        <v>49972979</v>
      </c>
      <c r="I111" s="75">
        <v>41771028</v>
      </c>
      <c r="J111" s="75">
        <v>0</v>
      </c>
      <c r="K111" s="75">
        <v>5974793</v>
      </c>
      <c r="L111" s="75">
        <v>2227158</v>
      </c>
      <c r="M111" s="75">
        <f t="shared" si="10"/>
        <v>19245871</v>
      </c>
      <c r="N111" s="75">
        <v>3400405</v>
      </c>
      <c r="O111" s="75">
        <v>12208266</v>
      </c>
      <c r="P111" s="119">
        <v>2557442</v>
      </c>
      <c r="Q111" s="119">
        <v>1079758</v>
      </c>
    </row>
    <row r="112" spans="1:17" ht="12" customHeight="1" x14ac:dyDescent="0.2">
      <c r="A112" s="25">
        <v>97</v>
      </c>
      <c r="B112" s="123" t="s">
        <v>166</v>
      </c>
      <c r="C112" s="122" t="s">
        <v>228</v>
      </c>
      <c r="D112" s="75">
        <f t="shared" si="11"/>
        <v>45664253</v>
      </c>
      <c r="E112" s="75">
        <f t="shared" si="12"/>
        <v>13709335</v>
      </c>
      <c r="F112" s="75">
        <v>2195729</v>
      </c>
      <c r="G112" s="75">
        <v>11513606</v>
      </c>
      <c r="H112" s="75">
        <f t="shared" si="13"/>
        <v>23036141</v>
      </c>
      <c r="I112" s="75">
        <v>19162052</v>
      </c>
      <c r="J112" s="75">
        <v>0</v>
      </c>
      <c r="K112" s="75">
        <v>2692516</v>
      </c>
      <c r="L112" s="75">
        <v>1181573</v>
      </c>
      <c r="M112" s="75">
        <f t="shared" si="10"/>
        <v>8918777</v>
      </c>
      <c r="N112" s="75">
        <v>1721976</v>
      </c>
      <c r="O112" s="75">
        <v>5759919</v>
      </c>
      <c r="P112" s="119">
        <v>1414223</v>
      </c>
      <c r="Q112" s="119">
        <v>22659</v>
      </c>
    </row>
    <row r="113" spans="1:17" ht="12" customHeight="1" x14ac:dyDescent="0.2">
      <c r="A113" s="25">
        <v>98</v>
      </c>
      <c r="B113" s="121" t="s">
        <v>167</v>
      </c>
      <c r="C113" s="125" t="s">
        <v>168</v>
      </c>
      <c r="D113" s="75">
        <f t="shared" si="11"/>
        <v>1658763</v>
      </c>
      <c r="E113" s="75">
        <f t="shared" si="12"/>
        <v>0</v>
      </c>
      <c r="F113" s="75">
        <v>0</v>
      </c>
      <c r="G113" s="75">
        <v>0</v>
      </c>
      <c r="H113" s="75">
        <f t="shared" si="13"/>
        <v>0</v>
      </c>
      <c r="I113" s="75">
        <v>0</v>
      </c>
      <c r="J113" s="75">
        <v>0</v>
      </c>
      <c r="K113" s="75">
        <v>0</v>
      </c>
      <c r="L113" s="75">
        <v>0</v>
      </c>
      <c r="M113" s="75">
        <f t="shared" si="10"/>
        <v>1658763</v>
      </c>
      <c r="N113" s="75">
        <v>0</v>
      </c>
      <c r="O113" s="75">
        <v>0</v>
      </c>
      <c r="P113" s="119">
        <v>1658763</v>
      </c>
      <c r="Q113" s="119">
        <v>0</v>
      </c>
    </row>
    <row r="114" spans="1:17" ht="12" customHeight="1" x14ac:dyDescent="0.2">
      <c r="A114" s="25">
        <v>99</v>
      </c>
      <c r="B114" s="121" t="s">
        <v>169</v>
      </c>
      <c r="C114" s="122" t="s">
        <v>170</v>
      </c>
      <c r="D114" s="75">
        <f t="shared" si="11"/>
        <v>0</v>
      </c>
      <c r="E114" s="75">
        <f t="shared" si="12"/>
        <v>0</v>
      </c>
      <c r="F114" s="75">
        <v>0</v>
      </c>
      <c r="G114" s="75">
        <v>0</v>
      </c>
      <c r="H114" s="75">
        <f t="shared" si="13"/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f t="shared" si="10"/>
        <v>0</v>
      </c>
      <c r="N114" s="75">
        <v>0</v>
      </c>
      <c r="O114" s="75">
        <v>0</v>
      </c>
      <c r="P114" s="119">
        <v>0</v>
      </c>
      <c r="Q114" s="119">
        <v>0</v>
      </c>
    </row>
    <row r="115" spans="1:17" ht="12" customHeight="1" x14ac:dyDescent="0.2">
      <c r="A115" s="25">
        <v>100</v>
      </c>
      <c r="B115" s="124" t="s">
        <v>171</v>
      </c>
      <c r="C115" s="125" t="s">
        <v>172</v>
      </c>
      <c r="D115" s="75">
        <f t="shared" si="11"/>
        <v>0</v>
      </c>
      <c r="E115" s="75">
        <f t="shared" si="12"/>
        <v>0</v>
      </c>
      <c r="F115" s="75">
        <v>0</v>
      </c>
      <c r="G115" s="75">
        <v>0</v>
      </c>
      <c r="H115" s="75">
        <f t="shared" si="13"/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f t="shared" si="10"/>
        <v>0</v>
      </c>
      <c r="N115" s="75">
        <v>0</v>
      </c>
      <c r="O115" s="75">
        <v>0</v>
      </c>
      <c r="P115" s="119">
        <v>0</v>
      </c>
      <c r="Q115" s="119">
        <v>0</v>
      </c>
    </row>
    <row r="116" spans="1:17" ht="12" customHeight="1" x14ac:dyDescent="0.2">
      <c r="A116" s="25">
        <v>101</v>
      </c>
      <c r="B116" s="124" t="s">
        <v>173</v>
      </c>
      <c r="C116" s="125" t="s">
        <v>174</v>
      </c>
      <c r="D116" s="75">
        <f t="shared" si="11"/>
        <v>0</v>
      </c>
      <c r="E116" s="75">
        <f t="shared" si="12"/>
        <v>0</v>
      </c>
      <c r="F116" s="75">
        <v>0</v>
      </c>
      <c r="G116" s="75">
        <v>0</v>
      </c>
      <c r="H116" s="75">
        <f t="shared" si="13"/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f t="shared" si="10"/>
        <v>0</v>
      </c>
      <c r="N116" s="75">
        <v>0</v>
      </c>
      <c r="O116" s="75">
        <v>0</v>
      </c>
      <c r="P116" s="119">
        <v>0</v>
      </c>
      <c r="Q116" s="119">
        <v>0</v>
      </c>
    </row>
    <row r="117" spans="1:17" ht="12" customHeight="1" x14ac:dyDescent="0.2">
      <c r="A117" s="25">
        <v>102</v>
      </c>
      <c r="B117" s="124" t="s">
        <v>175</v>
      </c>
      <c r="C117" s="125" t="s">
        <v>176</v>
      </c>
      <c r="D117" s="75">
        <f t="shared" si="11"/>
        <v>0</v>
      </c>
      <c r="E117" s="75">
        <f t="shared" si="12"/>
        <v>0</v>
      </c>
      <c r="F117" s="75">
        <v>0</v>
      </c>
      <c r="G117" s="75">
        <v>0</v>
      </c>
      <c r="H117" s="75">
        <f t="shared" si="13"/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f t="shared" si="10"/>
        <v>0</v>
      </c>
      <c r="N117" s="75">
        <v>0</v>
      </c>
      <c r="O117" s="75">
        <v>0</v>
      </c>
      <c r="P117" s="119">
        <v>0</v>
      </c>
      <c r="Q117" s="119">
        <v>0</v>
      </c>
    </row>
    <row r="118" spans="1:17" ht="12" customHeight="1" x14ac:dyDescent="0.2">
      <c r="A118" s="25">
        <v>103</v>
      </c>
      <c r="B118" s="124" t="s">
        <v>177</v>
      </c>
      <c r="C118" s="125" t="s">
        <v>178</v>
      </c>
      <c r="D118" s="75">
        <f t="shared" si="11"/>
        <v>0</v>
      </c>
      <c r="E118" s="75">
        <f t="shared" si="12"/>
        <v>0</v>
      </c>
      <c r="F118" s="75">
        <v>0</v>
      </c>
      <c r="G118" s="75">
        <v>0</v>
      </c>
      <c r="H118" s="75">
        <f t="shared" si="13"/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f t="shared" si="10"/>
        <v>0</v>
      </c>
      <c r="N118" s="75">
        <v>0</v>
      </c>
      <c r="O118" s="75">
        <v>0</v>
      </c>
      <c r="P118" s="119">
        <v>0</v>
      </c>
      <c r="Q118" s="119">
        <v>0</v>
      </c>
    </row>
    <row r="119" spans="1:17" ht="12" customHeight="1" x14ac:dyDescent="0.2">
      <c r="A119" s="25">
        <v>104</v>
      </c>
      <c r="B119" s="124" t="s">
        <v>179</v>
      </c>
      <c r="C119" s="125" t="s">
        <v>180</v>
      </c>
      <c r="D119" s="75">
        <f t="shared" si="11"/>
        <v>6248257</v>
      </c>
      <c r="E119" s="75">
        <f t="shared" si="12"/>
        <v>0</v>
      </c>
      <c r="F119" s="75">
        <v>0</v>
      </c>
      <c r="G119" s="75">
        <v>0</v>
      </c>
      <c r="H119" s="75">
        <f t="shared" si="13"/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f t="shared" si="10"/>
        <v>6248257</v>
      </c>
      <c r="N119" s="75">
        <v>0</v>
      </c>
      <c r="O119" s="75">
        <v>0</v>
      </c>
      <c r="P119" s="119">
        <v>6248257</v>
      </c>
      <c r="Q119" s="119">
        <v>0</v>
      </c>
    </row>
    <row r="120" spans="1:17" ht="12" customHeight="1" x14ac:dyDescent="0.2">
      <c r="A120" s="25">
        <v>105</v>
      </c>
      <c r="B120" s="132" t="s">
        <v>181</v>
      </c>
      <c r="C120" s="133" t="s">
        <v>182</v>
      </c>
      <c r="D120" s="75">
        <f t="shared" si="11"/>
        <v>0</v>
      </c>
      <c r="E120" s="75">
        <f t="shared" si="12"/>
        <v>0</v>
      </c>
      <c r="F120" s="75">
        <v>0</v>
      </c>
      <c r="G120" s="75">
        <v>0</v>
      </c>
      <c r="H120" s="75">
        <f t="shared" si="13"/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f t="shared" si="10"/>
        <v>0</v>
      </c>
      <c r="N120" s="75">
        <v>0</v>
      </c>
      <c r="O120" s="75">
        <v>0</v>
      </c>
      <c r="P120" s="119">
        <v>0</v>
      </c>
      <c r="Q120" s="119">
        <v>0</v>
      </c>
    </row>
    <row r="121" spans="1:17" ht="12" customHeight="1" x14ac:dyDescent="0.2">
      <c r="A121" s="25">
        <v>106</v>
      </c>
      <c r="B121" s="123" t="s">
        <v>183</v>
      </c>
      <c r="C121" s="122" t="s">
        <v>184</v>
      </c>
      <c r="D121" s="75">
        <f t="shared" si="11"/>
        <v>0</v>
      </c>
      <c r="E121" s="75">
        <f t="shared" si="12"/>
        <v>0</v>
      </c>
      <c r="F121" s="75">
        <v>0</v>
      </c>
      <c r="G121" s="75">
        <v>0</v>
      </c>
      <c r="H121" s="75">
        <f t="shared" si="13"/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f t="shared" si="10"/>
        <v>0</v>
      </c>
      <c r="N121" s="75">
        <v>0</v>
      </c>
      <c r="O121" s="75">
        <v>0</v>
      </c>
      <c r="P121" s="119">
        <v>0</v>
      </c>
      <c r="Q121" s="119">
        <v>0</v>
      </c>
    </row>
    <row r="122" spans="1:17" ht="12" customHeight="1" x14ac:dyDescent="0.2">
      <c r="A122" s="25">
        <v>107</v>
      </c>
      <c r="B122" s="124" t="s">
        <v>185</v>
      </c>
      <c r="C122" s="125" t="s">
        <v>186</v>
      </c>
      <c r="D122" s="75">
        <f t="shared" si="11"/>
        <v>0</v>
      </c>
      <c r="E122" s="75">
        <f t="shared" si="12"/>
        <v>0</v>
      </c>
      <c r="F122" s="75">
        <v>0</v>
      </c>
      <c r="G122" s="75">
        <v>0</v>
      </c>
      <c r="H122" s="75">
        <f t="shared" si="13"/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f t="shared" si="10"/>
        <v>0</v>
      </c>
      <c r="N122" s="75">
        <v>0</v>
      </c>
      <c r="O122" s="75">
        <v>0</v>
      </c>
      <c r="P122" s="119">
        <v>0</v>
      </c>
      <c r="Q122" s="119">
        <v>0</v>
      </c>
    </row>
    <row r="123" spans="1:17" ht="12" customHeight="1" x14ac:dyDescent="0.2">
      <c r="A123" s="25">
        <v>108</v>
      </c>
      <c r="B123" s="121" t="s">
        <v>187</v>
      </c>
      <c r="C123" s="134" t="s">
        <v>188</v>
      </c>
      <c r="D123" s="75">
        <f t="shared" si="11"/>
        <v>0</v>
      </c>
      <c r="E123" s="75">
        <f t="shared" si="12"/>
        <v>0</v>
      </c>
      <c r="F123" s="75">
        <v>0</v>
      </c>
      <c r="G123" s="75">
        <v>0</v>
      </c>
      <c r="H123" s="75">
        <f t="shared" si="13"/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f t="shared" si="10"/>
        <v>0</v>
      </c>
      <c r="N123" s="75">
        <v>0</v>
      </c>
      <c r="O123" s="75">
        <v>0</v>
      </c>
      <c r="P123" s="119">
        <v>0</v>
      </c>
      <c r="Q123" s="119">
        <v>0</v>
      </c>
    </row>
    <row r="124" spans="1:17" ht="12" customHeight="1" x14ac:dyDescent="0.2">
      <c r="A124" s="25">
        <v>109</v>
      </c>
      <c r="B124" s="124" t="s">
        <v>189</v>
      </c>
      <c r="C124" s="131" t="s">
        <v>271</v>
      </c>
      <c r="D124" s="75">
        <f t="shared" si="11"/>
        <v>0</v>
      </c>
      <c r="E124" s="75">
        <f t="shared" si="12"/>
        <v>0</v>
      </c>
      <c r="F124" s="75">
        <v>0</v>
      </c>
      <c r="G124" s="75">
        <v>0</v>
      </c>
      <c r="H124" s="75">
        <f t="shared" si="13"/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f t="shared" si="10"/>
        <v>0</v>
      </c>
      <c r="N124" s="75">
        <v>0</v>
      </c>
      <c r="O124" s="75">
        <v>0</v>
      </c>
      <c r="P124" s="119">
        <v>0</v>
      </c>
      <c r="Q124" s="119">
        <v>0</v>
      </c>
    </row>
    <row r="125" spans="1:17" ht="12" customHeight="1" x14ac:dyDescent="0.2">
      <c r="A125" s="25">
        <v>110</v>
      </c>
      <c r="B125" s="123" t="s">
        <v>190</v>
      </c>
      <c r="C125" s="125" t="s">
        <v>313</v>
      </c>
      <c r="D125" s="75">
        <f t="shared" si="11"/>
        <v>0</v>
      </c>
      <c r="E125" s="75">
        <f t="shared" si="12"/>
        <v>0</v>
      </c>
      <c r="F125" s="75">
        <v>0</v>
      </c>
      <c r="G125" s="75">
        <v>0</v>
      </c>
      <c r="H125" s="75">
        <f t="shared" si="13"/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f t="shared" si="10"/>
        <v>0</v>
      </c>
      <c r="N125" s="75">
        <v>0</v>
      </c>
      <c r="O125" s="75">
        <v>0</v>
      </c>
      <c r="P125" s="119">
        <v>0</v>
      </c>
      <c r="Q125" s="119">
        <v>0</v>
      </c>
    </row>
    <row r="126" spans="1:17" ht="12" customHeight="1" x14ac:dyDescent="0.2">
      <c r="A126" s="25">
        <v>111</v>
      </c>
      <c r="B126" s="12" t="s">
        <v>405</v>
      </c>
      <c r="C126" s="10" t="s">
        <v>381</v>
      </c>
      <c r="D126" s="75">
        <f t="shared" si="11"/>
        <v>0</v>
      </c>
      <c r="E126" s="75">
        <f t="shared" si="12"/>
        <v>0</v>
      </c>
      <c r="F126" s="75">
        <v>0</v>
      </c>
      <c r="G126" s="75">
        <v>0</v>
      </c>
      <c r="H126" s="75">
        <f t="shared" si="13"/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f t="shared" si="10"/>
        <v>0</v>
      </c>
      <c r="N126" s="75">
        <v>0</v>
      </c>
      <c r="O126" s="75">
        <v>0</v>
      </c>
      <c r="P126" s="119">
        <v>0</v>
      </c>
      <c r="Q126" s="119">
        <v>0</v>
      </c>
    </row>
    <row r="127" spans="1:17" ht="12" customHeight="1" x14ac:dyDescent="0.2">
      <c r="A127" s="25">
        <v>112</v>
      </c>
      <c r="B127" s="123" t="s">
        <v>191</v>
      </c>
      <c r="C127" s="125" t="s">
        <v>192</v>
      </c>
      <c r="D127" s="75">
        <f t="shared" si="11"/>
        <v>0</v>
      </c>
      <c r="E127" s="75">
        <f t="shared" si="12"/>
        <v>0</v>
      </c>
      <c r="F127" s="75">
        <v>0</v>
      </c>
      <c r="G127" s="75">
        <v>0</v>
      </c>
      <c r="H127" s="75">
        <f t="shared" si="13"/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f t="shared" si="10"/>
        <v>0</v>
      </c>
      <c r="N127" s="75">
        <v>0</v>
      </c>
      <c r="O127" s="75">
        <v>0</v>
      </c>
      <c r="P127" s="119">
        <v>0</v>
      </c>
      <c r="Q127" s="119">
        <v>0</v>
      </c>
    </row>
    <row r="128" spans="1:17" ht="12" customHeight="1" x14ac:dyDescent="0.2">
      <c r="A128" s="25">
        <v>113</v>
      </c>
      <c r="B128" s="123" t="s">
        <v>193</v>
      </c>
      <c r="C128" s="10" t="s">
        <v>390</v>
      </c>
      <c r="D128" s="75">
        <f t="shared" si="11"/>
        <v>0</v>
      </c>
      <c r="E128" s="75">
        <f t="shared" si="12"/>
        <v>0</v>
      </c>
      <c r="F128" s="75">
        <v>0</v>
      </c>
      <c r="G128" s="75">
        <v>0</v>
      </c>
      <c r="H128" s="75">
        <f t="shared" si="13"/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f t="shared" si="10"/>
        <v>0</v>
      </c>
      <c r="N128" s="75">
        <v>0</v>
      </c>
      <c r="O128" s="75">
        <v>0</v>
      </c>
      <c r="P128" s="119">
        <v>0</v>
      </c>
      <c r="Q128" s="119">
        <v>0</v>
      </c>
    </row>
    <row r="129" spans="1:17" ht="12" customHeight="1" x14ac:dyDescent="0.2">
      <c r="A129" s="25">
        <v>114</v>
      </c>
      <c r="B129" s="124" t="s">
        <v>194</v>
      </c>
      <c r="C129" s="125" t="s">
        <v>195</v>
      </c>
      <c r="D129" s="75">
        <f t="shared" si="11"/>
        <v>1777777</v>
      </c>
      <c r="E129" s="75">
        <f t="shared" si="12"/>
        <v>0</v>
      </c>
      <c r="F129" s="75">
        <v>0</v>
      </c>
      <c r="G129" s="75">
        <v>0</v>
      </c>
      <c r="H129" s="75">
        <f t="shared" si="13"/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f t="shared" si="10"/>
        <v>1777777</v>
      </c>
      <c r="N129" s="75">
        <v>0</v>
      </c>
      <c r="O129" s="75">
        <v>0</v>
      </c>
      <c r="P129" s="119">
        <v>1777777</v>
      </c>
      <c r="Q129" s="119">
        <v>0</v>
      </c>
    </row>
    <row r="130" spans="1:17" ht="12" customHeight="1" x14ac:dyDescent="0.2">
      <c r="A130" s="25">
        <v>115</v>
      </c>
      <c r="B130" s="124" t="s">
        <v>196</v>
      </c>
      <c r="C130" s="52" t="s">
        <v>348</v>
      </c>
      <c r="D130" s="75">
        <f t="shared" si="11"/>
        <v>0</v>
      </c>
      <c r="E130" s="75">
        <f t="shared" si="12"/>
        <v>0</v>
      </c>
      <c r="F130" s="75">
        <v>0</v>
      </c>
      <c r="G130" s="75">
        <v>0</v>
      </c>
      <c r="H130" s="75">
        <f t="shared" si="13"/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f t="shared" si="10"/>
        <v>0</v>
      </c>
      <c r="N130" s="75">
        <v>0</v>
      </c>
      <c r="O130" s="75">
        <v>0</v>
      </c>
      <c r="P130" s="119">
        <v>0</v>
      </c>
      <c r="Q130" s="119">
        <v>0</v>
      </c>
    </row>
    <row r="131" spans="1:17" ht="12" customHeight="1" x14ac:dyDescent="0.2">
      <c r="A131" s="25">
        <v>116</v>
      </c>
      <c r="B131" s="124" t="s">
        <v>197</v>
      </c>
      <c r="C131" s="125" t="s">
        <v>234</v>
      </c>
      <c r="D131" s="75">
        <f t="shared" si="11"/>
        <v>93213690</v>
      </c>
      <c r="E131" s="75">
        <f t="shared" si="12"/>
        <v>0</v>
      </c>
      <c r="F131" s="75">
        <v>0</v>
      </c>
      <c r="G131" s="75">
        <v>0</v>
      </c>
      <c r="H131" s="75">
        <f t="shared" si="13"/>
        <v>0</v>
      </c>
      <c r="I131" s="75">
        <v>0</v>
      </c>
      <c r="J131" s="75">
        <v>0</v>
      </c>
      <c r="K131" s="75">
        <v>0</v>
      </c>
      <c r="L131" s="75">
        <v>0</v>
      </c>
      <c r="M131" s="75">
        <f t="shared" si="10"/>
        <v>93213690</v>
      </c>
      <c r="N131" s="75">
        <v>0</v>
      </c>
      <c r="O131" s="75">
        <v>0</v>
      </c>
      <c r="P131" s="119">
        <v>93213690</v>
      </c>
      <c r="Q131" s="119">
        <v>0</v>
      </c>
    </row>
    <row r="132" spans="1:17" ht="12" customHeight="1" x14ac:dyDescent="0.2">
      <c r="A132" s="25">
        <v>117</v>
      </c>
      <c r="B132" s="124" t="s">
        <v>198</v>
      </c>
      <c r="C132" s="125" t="s">
        <v>199</v>
      </c>
      <c r="D132" s="75">
        <f t="shared" si="11"/>
        <v>191038500</v>
      </c>
      <c r="E132" s="75">
        <f t="shared" si="12"/>
        <v>0</v>
      </c>
      <c r="F132" s="75">
        <v>0</v>
      </c>
      <c r="G132" s="75">
        <v>0</v>
      </c>
      <c r="H132" s="75">
        <f t="shared" si="13"/>
        <v>0</v>
      </c>
      <c r="I132" s="75">
        <v>0</v>
      </c>
      <c r="J132" s="75">
        <v>0</v>
      </c>
      <c r="K132" s="75">
        <v>0</v>
      </c>
      <c r="L132" s="75">
        <v>0</v>
      </c>
      <c r="M132" s="75">
        <f t="shared" si="10"/>
        <v>191038500</v>
      </c>
      <c r="N132" s="75">
        <v>0</v>
      </c>
      <c r="O132" s="75">
        <v>0</v>
      </c>
      <c r="P132" s="119">
        <v>191038500</v>
      </c>
      <c r="Q132" s="119">
        <v>0</v>
      </c>
    </row>
    <row r="133" spans="1:17" ht="12" customHeight="1" x14ac:dyDescent="0.2">
      <c r="A133" s="25">
        <v>118</v>
      </c>
      <c r="B133" s="124" t="s">
        <v>200</v>
      </c>
      <c r="C133" s="125" t="s">
        <v>42</v>
      </c>
      <c r="D133" s="75">
        <f t="shared" si="11"/>
        <v>32690567</v>
      </c>
      <c r="E133" s="75">
        <f t="shared" si="12"/>
        <v>0</v>
      </c>
      <c r="F133" s="75">
        <v>0</v>
      </c>
      <c r="G133" s="75">
        <v>0</v>
      </c>
      <c r="H133" s="75">
        <f t="shared" si="13"/>
        <v>0</v>
      </c>
      <c r="I133" s="75">
        <v>0</v>
      </c>
      <c r="J133" s="75">
        <v>0</v>
      </c>
      <c r="K133" s="75">
        <v>0</v>
      </c>
      <c r="L133" s="75">
        <v>0</v>
      </c>
      <c r="M133" s="75">
        <f t="shared" si="10"/>
        <v>32690567</v>
      </c>
      <c r="N133" s="75">
        <v>0</v>
      </c>
      <c r="O133" s="75">
        <v>0</v>
      </c>
      <c r="P133" s="119">
        <v>32690567</v>
      </c>
      <c r="Q133" s="119">
        <v>0</v>
      </c>
    </row>
    <row r="134" spans="1:17" ht="12" customHeight="1" x14ac:dyDescent="0.2">
      <c r="A134" s="25">
        <v>119</v>
      </c>
      <c r="B134" s="121" t="s">
        <v>201</v>
      </c>
      <c r="C134" s="122" t="s">
        <v>48</v>
      </c>
      <c r="D134" s="75">
        <f t="shared" si="11"/>
        <v>52756717</v>
      </c>
      <c r="E134" s="75">
        <f t="shared" si="12"/>
        <v>0</v>
      </c>
      <c r="F134" s="75">
        <v>0</v>
      </c>
      <c r="G134" s="75">
        <v>0</v>
      </c>
      <c r="H134" s="75">
        <f t="shared" si="13"/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f t="shared" si="10"/>
        <v>52756717</v>
      </c>
      <c r="N134" s="75">
        <v>0</v>
      </c>
      <c r="O134" s="75">
        <v>0</v>
      </c>
      <c r="P134" s="119">
        <v>52756717</v>
      </c>
      <c r="Q134" s="119">
        <v>0</v>
      </c>
    </row>
    <row r="135" spans="1:17" ht="12" customHeight="1" x14ac:dyDescent="0.2">
      <c r="A135" s="25">
        <v>120</v>
      </c>
      <c r="B135" s="121" t="s">
        <v>202</v>
      </c>
      <c r="C135" s="125" t="s">
        <v>236</v>
      </c>
      <c r="D135" s="75">
        <f t="shared" si="11"/>
        <v>21369914</v>
      </c>
      <c r="E135" s="75">
        <f t="shared" si="12"/>
        <v>0</v>
      </c>
      <c r="F135" s="75">
        <v>0</v>
      </c>
      <c r="G135" s="75">
        <v>0</v>
      </c>
      <c r="H135" s="75">
        <f t="shared" si="13"/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f t="shared" si="10"/>
        <v>21369914</v>
      </c>
      <c r="N135" s="75">
        <v>0</v>
      </c>
      <c r="O135" s="75">
        <v>0</v>
      </c>
      <c r="P135" s="119">
        <v>21369914</v>
      </c>
      <c r="Q135" s="119">
        <v>0</v>
      </c>
    </row>
    <row r="136" spans="1:17" ht="12" customHeight="1" x14ac:dyDescent="0.2">
      <c r="A136" s="25">
        <v>121</v>
      </c>
      <c r="B136" s="126" t="s">
        <v>203</v>
      </c>
      <c r="C136" s="127" t="s">
        <v>50</v>
      </c>
      <c r="D136" s="75">
        <f t="shared" si="11"/>
        <v>15339745</v>
      </c>
      <c r="E136" s="75">
        <f t="shared" si="12"/>
        <v>0</v>
      </c>
      <c r="F136" s="75">
        <v>0</v>
      </c>
      <c r="G136" s="75">
        <v>0</v>
      </c>
      <c r="H136" s="75">
        <f t="shared" si="13"/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f t="shared" ref="M136:M148" si="14">SUM(N136:Q136)</f>
        <v>15339745</v>
      </c>
      <c r="N136" s="75">
        <v>0</v>
      </c>
      <c r="O136" s="75">
        <v>0</v>
      </c>
      <c r="P136" s="119">
        <v>15339745</v>
      </c>
      <c r="Q136" s="119">
        <v>0</v>
      </c>
    </row>
    <row r="137" spans="1:17" ht="12" customHeight="1" x14ac:dyDescent="0.2">
      <c r="A137" s="25">
        <v>122</v>
      </c>
      <c r="B137" s="124" t="s">
        <v>204</v>
      </c>
      <c r="C137" s="125" t="s">
        <v>49</v>
      </c>
      <c r="D137" s="75">
        <f t="shared" ref="D137:D148" si="15">E137+H137+M137</f>
        <v>38027207</v>
      </c>
      <c r="E137" s="75">
        <f t="shared" si="12"/>
        <v>0</v>
      </c>
      <c r="F137" s="75">
        <v>0</v>
      </c>
      <c r="G137" s="75">
        <v>0</v>
      </c>
      <c r="H137" s="75">
        <f t="shared" si="13"/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f t="shared" si="14"/>
        <v>38027207</v>
      </c>
      <c r="N137" s="75">
        <v>0</v>
      </c>
      <c r="O137" s="75">
        <v>0</v>
      </c>
      <c r="P137" s="119">
        <v>38027207</v>
      </c>
      <c r="Q137" s="119">
        <v>0</v>
      </c>
    </row>
    <row r="138" spans="1:17" ht="12" customHeight="1" x14ac:dyDescent="0.2">
      <c r="A138" s="25">
        <v>123</v>
      </c>
      <c r="B138" s="124" t="s">
        <v>205</v>
      </c>
      <c r="C138" s="125" t="s">
        <v>206</v>
      </c>
      <c r="D138" s="75">
        <f t="shared" si="15"/>
        <v>11779529</v>
      </c>
      <c r="E138" s="75">
        <f t="shared" si="12"/>
        <v>0</v>
      </c>
      <c r="F138" s="75">
        <v>0</v>
      </c>
      <c r="G138" s="75">
        <v>0</v>
      </c>
      <c r="H138" s="75">
        <f t="shared" si="13"/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f t="shared" si="14"/>
        <v>11779529</v>
      </c>
      <c r="N138" s="75">
        <v>0</v>
      </c>
      <c r="O138" s="75">
        <v>0</v>
      </c>
      <c r="P138" s="119">
        <v>11779529</v>
      </c>
      <c r="Q138" s="119">
        <v>0</v>
      </c>
    </row>
    <row r="139" spans="1:17" ht="12" customHeight="1" x14ac:dyDescent="0.2">
      <c r="A139" s="25">
        <v>124</v>
      </c>
      <c r="B139" s="124" t="s">
        <v>207</v>
      </c>
      <c r="C139" s="125" t="s">
        <v>43</v>
      </c>
      <c r="D139" s="75">
        <f t="shared" si="15"/>
        <v>21416201</v>
      </c>
      <c r="E139" s="75">
        <f t="shared" si="12"/>
        <v>0</v>
      </c>
      <c r="F139" s="75">
        <v>0</v>
      </c>
      <c r="G139" s="75">
        <v>0</v>
      </c>
      <c r="H139" s="75">
        <f t="shared" si="13"/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f t="shared" si="14"/>
        <v>21416201</v>
      </c>
      <c r="N139" s="75">
        <v>0</v>
      </c>
      <c r="O139" s="75">
        <v>0</v>
      </c>
      <c r="P139" s="119">
        <v>21416201</v>
      </c>
      <c r="Q139" s="119">
        <v>0</v>
      </c>
    </row>
    <row r="140" spans="1:17" ht="12" customHeight="1" x14ac:dyDescent="0.2">
      <c r="A140" s="25">
        <v>125</v>
      </c>
      <c r="B140" s="126" t="s">
        <v>208</v>
      </c>
      <c r="C140" s="127" t="s">
        <v>235</v>
      </c>
      <c r="D140" s="75">
        <f t="shared" si="15"/>
        <v>120044163</v>
      </c>
      <c r="E140" s="75">
        <f t="shared" si="12"/>
        <v>8795271</v>
      </c>
      <c r="F140" s="75">
        <v>8795271</v>
      </c>
      <c r="G140" s="75">
        <v>0</v>
      </c>
      <c r="H140" s="75">
        <f t="shared" si="13"/>
        <v>89224464</v>
      </c>
      <c r="I140" s="75">
        <v>72907391</v>
      </c>
      <c r="J140" s="75">
        <v>0</v>
      </c>
      <c r="K140" s="75">
        <v>12003519</v>
      </c>
      <c r="L140" s="75">
        <v>4313554</v>
      </c>
      <c r="M140" s="75">
        <f t="shared" si="14"/>
        <v>22024428</v>
      </c>
      <c r="N140" s="75">
        <v>0</v>
      </c>
      <c r="O140" s="75">
        <v>15556015</v>
      </c>
      <c r="P140" s="119">
        <v>5076650</v>
      </c>
      <c r="Q140" s="119">
        <v>1391763</v>
      </c>
    </row>
    <row r="141" spans="1:17" ht="12" customHeight="1" x14ac:dyDescent="0.2">
      <c r="A141" s="25">
        <v>126</v>
      </c>
      <c r="B141" s="123" t="s">
        <v>209</v>
      </c>
      <c r="C141" s="127" t="s">
        <v>210</v>
      </c>
      <c r="D141" s="75">
        <f t="shared" si="15"/>
        <v>182506243</v>
      </c>
      <c r="E141" s="75">
        <f t="shared" si="12"/>
        <v>47468367</v>
      </c>
      <c r="F141" s="75">
        <v>9743041</v>
      </c>
      <c r="G141" s="75">
        <v>37725326</v>
      </c>
      <c r="H141" s="75">
        <f t="shared" si="13"/>
        <v>97278098</v>
      </c>
      <c r="I141" s="75">
        <v>79564741</v>
      </c>
      <c r="J141" s="75">
        <v>0</v>
      </c>
      <c r="K141" s="75">
        <v>12898265</v>
      </c>
      <c r="L141" s="75">
        <v>4815092</v>
      </c>
      <c r="M141" s="75">
        <f t="shared" si="14"/>
        <v>37759778</v>
      </c>
      <c r="N141" s="75">
        <v>3416798</v>
      </c>
      <c r="O141" s="75">
        <v>21944459</v>
      </c>
      <c r="P141" s="119">
        <v>9830889</v>
      </c>
      <c r="Q141" s="119">
        <v>2567632</v>
      </c>
    </row>
    <row r="142" spans="1:17" ht="12" customHeight="1" x14ac:dyDescent="0.2">
      <c r="A142" s="25">
        <v>127</v>
      </c>
      <c r="B142" s="124" t="s">
        <v>211</v>
      </c>
      <c r="C142" s="125" t="s">
        <v>212</v>
      </c>
      <c r="D142" s="75">
        <f t="shared" si="15"/>
        <v>3855622</v>
      </c>
      <c r="E142" s="75">
        <f t="shared" ref="E142:E151" si="16">F142+G142</f>
        <v>0</v>
      </c>
      <c r="F142" s="75">
        <v>0</v>
      </c>
      <c r="G142" s="75">
        <v>0</v>
      </c>
      <c r="H142" s="75">
        <f t="shared" ref="H142:H150" si="17">I142+J142+K142+L142</f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f t="shared" si="14"/>
        <v>3855622</v>
      </c>
      <c r="N142" s="75">
        <v>0</v>
      </c>
      <c r="O142" s="75">
        <v>0</v>
      </c>
      <c r="P142" s="119">
        <v>3855622</v>
      </c>
      <c r="Q142" s="119">
        <v>0</v>
      </c>
    </row>
    <row r="143" spans="1:17" ht="12" customHeight="1" x14ac:dyDescent="0.2">
      <c r="A143" s="25">
        <v>128</v>
      </c>
      <c r="B143" s="121" t="s">
        <v>213</v>
      </c>
      <c r="C143" s="122" t="s">
        <v>214</v>
      </c>
      <c r="D143" s="75">
        <f t="shared" si="15"/>
        <v>14776038</v>
      </c>
      <c r="E143" s="75">
        <f t="shared" si="16"/>
        <v>0</v>
      </c>
      <c r="F143" s="75">
        <v>0</v>
      </c>
      <c r="G143" s="75">
        <v>0</v>
      </c>
      <c r="H143" s="75">
        <f t="shared" si="17"/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f t="shared" si="14"/>
        <v>14776038</v>
      </c>
      <c r="N143" s="75">
        <v>0</v>
      </c>
      <c r="O143" s="75">
        <v>0</v>
      </c>
      <c r="P143" s="119">
        <v>14776038</v>
      </c>
      <c r="Q143" s="119">
        <v>0</v>
      </c>
    </row>
    <row r="144" spans="1:17" ht="12" customHeight="1" x14ac:dyDescent="0.2">
      <c r="A144" s="25">
        <v>129</v>
      </c>
      <c r="B144" s="135" t="s">
        <v>215</v>
      </c>
      <c r="C144" s="136" t="s">
        <v>216</v>
      </c>
      <c r="D144" s="75">
        <f t="shared" si="15"/>
        <v>0</v>
      </c>
      <c r="E144" s="75">
        <f t="shared" si="16"/>
        <v>0</v>
      </c>
      <c r="F144" s="75">
        <v>0</v>
      </c>
      <c r="G144" s="75">
        <v>0</v>
      </c>
      <c r="H144" s="75">
        <f t="shared" si="17"/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f t="shared" si="14"/>
        <v>0</v>
      </c>
      <c r="N144" s="75">
        <v>0</v>
      </c>
      <c r="O144" s="75">
        <v>0</v>
      </c>
      <c r="P144" s="119">
        <v>0</v>
      </c>
      <c r="Q144" s="119">
        <v>0</v>
      </c>
    </row>
    <row r="145" spans="1:17" ht="12" customHeight="1" x14ac:dyDescent="0.2">
      <c r="A145" s="25">
        <v>130</v>
      </c>
      <c r="B145" s="137" t="s">
        <v>260</v>
      </c>
      <c r="C145" s="138" t="s">
        <v>261</v>
      </c>
      <c r="D145" s="75">
        <f t="shared" si="15"/>
        <v>0</v>
      </c>
      <c r="E145" s="75">
        <f t="shared" si="16"/>
        <v>0</v>
      </c>
      <c r="F145" s="75">
        <v>0</v>
      </c>
      <c r="G145" s="75">
        <v>0</v>
      </c>
      <c r="H145" s="75">
        <f t="shared" si="17"/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f t="shared" si="14"/>
        <v>0</v>
      </c>
      <c r="N145" s="75">
        <v>0</v>
      </c>
      <c r="O145" s="75">
        <v>0</v>
      </c>
      <c r="P145" s="119">
        <v>0</v>
      </c>
      <c r="Q145" s="119">
        <v>0</v>
      </c>
    </row>
    <row r="146" spans="1:17" ht="12" customHeight="1" x14ac:dyDescent="0.2">
      <c r="A146" s="25">
        <v>131</v>
      </c>
      <c r="B146" s="139" t="s">
        <v>262</v>
      </c>
      <c r="C146" s="140" t="s">
        <v>263</v>
      </c>
      <c r="D146" s="75">
        <f t="shared" si="15"/>
        <v>0</v>
      </c>
      <c r="E146" s="75">
        <f t="shared" si="16"/>
        <v>0</v>
      </c>
      <c r="F146" s="75">
        <v>0</v>
      </c>
      <c r="G146" s="75">
        <v>0</v>
      </c>
      <c r="H146" s="75">
        <f t="shared" si="17"/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f t="shared" si="14"/>
        <v>0</v>
      </c>
      <c r="N146" s="75">
        <v>0</v>
      </c>
      <c r="O146" s="75">
        <v>0</v>
      </c>
      <c r="P146" s="119">
        <v>0</v>
      </c>
      <c r="Q146" s="119">
        <v>0</v>
      </c>
    </row>
    <row r="147" spans="1:17" ht="12" customHeight="1" x14ac:dyDescent="0.2">
      <c r="A147" s="25">
        <v>132</v>
      </c>
      <c r="B147" s="98" t="s">
        <v>264</v>
      </c>
      <c r="C147" s="99" t="s">
        <v>265</v>
      </c>
      <c r="D147" s="75">
        <f t="shared" si="15"/>
        <v>0</v>
      </c>
      <c r="E147" s="75">
        <f t="shared" si="16"/>
        <v>0</v>
      </c>
      <c r="F147" s="75">
        <v>0</v>
      </c>
      <c r="G147" s="75">
        <v>0</v>
      </c>
      <c r="H147" s="75">
        <f t="shared" si="17"/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f t="shared" si="14"/>
        <v>0</v>
      </c>
      <c r="N147" s="75">
        <v>0</v>
      </c>
      <c r="O147" s="75">
        <v>0</v>
      </c>
      <c r="P147" s="119">
        <v>0</v>
      </c>
      <c r="Q147" s="119">
        <v>0</v>
      </c>
    </row>
    <row r="148" spans="1:17" x14ac:dyDescent="0.2">
      <c r="A148" s="25">
        <v>133</v>
      </c>
      <c r="B148" s="141" t="s">
        <v>269</v>
      </c>
      <c r="C148" s="142" t="s">
        <v>270</v>
      </c>
      <c r="D148" s="75">
        <f t="shared" si="15"/>
        <v>0</v>
      </c>
      <c r="E148" s="75">
        <f t="shared" si="16"/>
        <v>0</v>
      </c>
      <c r="F148" s="75">
        <v>0</v>
      </c>
      <c r="G148" s="75">
        <v>0</v>
      </c>
      <c r="H148" s="75">
        <f>I148+J148+K148+L148</f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f t="shared" si="14"/>
        <v>0</v>
      </c>
      <c r="N148" s="75">
        <v>0</v>
      </c>
      <c r="O148" s="75">
        <v>0</v>
      </c>
      <c r="P148" s="119">
        <v>0</v>
      </c>
      <c r="Q148" s="119">
        <v>0</v>
      </c>
    </row>
    <row r="149" spans="1:17" x14ac:dyDescent="0.2">
      <c r="A149" s="25">
        <v>134</v>
      </c>
      <c r="B149" s="88" t="s">
        <v>358</v>
      </c>
      <c r="C149" s="42" t="s">
        <v>357</v>
      </c>
      <c r="D149" s="75">
        <f t="shared" ref="D149:D150" si="18">E149+H149+M149</f>
        <v>0</v>
      </c>
      <c r="E149" s="75">
        <f t="shared" si="16"/>
        <v>0</v>
      </c>
      <c r="F149" s="75">
        <v>0</v>
      </c>
      <c r="G149" s="75">
        <v>0</v>
      </c>
      <c r="H149" s="75">
        <f t="shared" si="17"/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f t="shared" ref="M149:M150" si="19">SUM(N149:Q149)</f>
        <v>0</v>
      </c>
      <c r="N149" s="75">
        <v>0</v>
      </c>
      <c r="O149" s="75">
        <v>0</v>
      </c>
      <c r="P149" s="75">
        <v>0</v>
      </c>
      <c r="Q149" s="75">
        <v>0</v>
      </c>
    </row>
    <row r="150" spans="1:17" x14ac:dyDescent="0.2">
      <c r="A150" s="25">
        <v>135</v>
      </c>
      <c r="B150" s="88" t="s">
        <v>385</v>
      </c>
      <c r="C150" s="42" t="s">
        <v>379</v>
      </c>
      <c r="D150" s="75">
        <f t="shared" si="18"/>
        <v>0</v>
      </c>
      <c r="E150" s="75">
        <f t="shared" si="16"/>
        <v>0</v>
      </c>
      <c r="F150" s="75">
        <v>0</v>
      </c>
      <c r="G150" s="75">
        <v>0</v>
      </c>
      <c r="H150" s="75">
        <f t="shared" si="17"/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f t="shared" si="19"/>
        <v>0</v>
      </c>
      <c r="N150" s="75">
        <v>0</v>
      </c>
      <c r="O150" s="75">
        <v>0</v>
      </c>
      <c r="P150" s="75">
        <v>0</v>
      </c>
      <c r="Q150" s="75">
        <v>0</v>
      </c>
    </row>
    <row r="151" spans="1:17" x14ac:dyDescent="0.2">
      <c r="A151" s="169">
        <v>136</v>
      </c>
      <c r="B151" s="88" t="s">
        <v>400</v>
      </c>
      <c r="C151" s="42" t="s">
        <v>399</v>
      </c>
      <c r="D151" s="75">
        <f t="shared" ref="D151" si="20">E151+H151+M151</f>
        <v>0</v>
      </c>
      <c r="E151" s="75">
        <f t="shared" si="16"/>
        <v>0</v>
      </c>
      <c r="F151" s="75">
        <v>0</v>
      </c>
      <c r="G151" s="75">
        <v>0</v>
      </c>
      <c r="H151" s="75">
        <f t="shared" ref="H151" si="21">I151+J151+K151+L151</f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f t="shared" ref="M151" si="22">SUM(N151:Q151)</f>
        <v>0</v>
      </c>
      <c r="N151" s="75">
        <v>0</v>
      </c>
      <c r="O151" s="75">
        <v>0</v>
      </c>
      <c r="P151" s="75">
        <v>0</v>
      </c>
      <c r="Q151" s="75">
        <v>0</v>
      </c>
    </row>
    <row r="157" spans="1:17" x14ac:dyDescent="0.2">
      <c r="F157" s="174"/>
      <c r="G157" s="174"/>
    </row>
  </sheetData>
  <mergeCells count="29">
    <mergeCell ref="A91:A94"/>
    <mergeCell ref="B91:B94"/>
    <mergeCell ref="E6:E8"/>
    <mergeCell ref="H6:H8"/>
    <mergeCell ref="I6:L6"/>
    <mergeCell ref="A9:C9"/>
    <mergeCell ref="A10:C10"/>
    <mergeCell ref="A11:C11"/>
    <mergeCell ref="A12:C12"/>
    <mergeCell ref="L7:L8"/>
    <mergeCell ref="N7:O7"/>
    <mergeCell ref="Q7:Q8"/>
    <mergeCell ref="P7:P8"/>
    <mergeCell ref="K7:K8"/>
    <mergeCell ref="A1:Q1"/>
    <mergeCell ref="D3:Q3"/>
    <mergeCell ref="E4:Q4"/>
    <mergeCell ref="M5:Q5"/>
    <mergeCell ref="N6:Q6"/>
    <mergeCell ref="A3:A8"/>
    <mergeCell ref="B3:B8"/>
    <mergeCell ref="C3:C8"/>
    <mergeCell ref="D4:D8"/>
    <mergeCell ref="E5:L5"/>
    <mergeCell ref="M6:M8"/>
    <mergeCell ref="I7:I8"/>
    <mergeCell ref="F6:G6"/>
    <mergeCell ref="F7:F8"/>
    <mergeCell ref="G7:G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51"/>
  <sheetViews>
    <sheetView zoomScale="98" zoomScaleNormal="98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A9" sqref="A9:C9"/>
    </sheetView>
  </sheetViews>
  <sheetFormatPr defaultRowHeight="12" x14ac:dyDescent="0.2"/>
  <cols>
    <col min="1" max="1" width="4.7109375" style="176" customWidth="1"/>
    <col min="2" max="2" width="9.28515625" style="176" customWidth="1"/>
    <col min="3" max="3" width="49" style="215" customWidth="1"/>
    <col min="4" max="18" width="11" style="178" customWidth="1"/>
    <col min="19" max="19" width="9.140625" style="175"/>
    <col min="20" max="20" width="10.140625" style="175" bestFit="1" customWidth="1"/>
    <col min="21" max="21" width="11.140625" style="175" bestFit="1" customWidth="1"/>
    <col min="22" max="22" width="14" style="175" customWidth="1"/>
    <col min="23" max="16384" width="9.140625" style="175"/>
  </cols>
  <sheetData>
    <row r="1" spans="1:22" ht="45.75" customHeight="1" x14ac:dyDescent="0.2">
      <c r="A1" s="350" t="s">
        <v>410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22" ht="12.75" customHeight="1" x14ac:dyDescent="0.2">
      <c r="C2" s="177"/>
      <c r="R2" s="178" t="s">
        <v>289</v>
      </c>
    </row>
    <row r="3" spans="1:22" s="179" customFormat="1" ht="20.25" customHeight="1" x14ac:dyDescent="0.2">
      <c r="A3" s="344" t="s">
        <v>46</v>
      </c>
      <c r="B3" s="344" t="s">
        <v>58</v>
      </c>
      <c r="C3" s="344" t="s">
        <v>47</v>
      </c>
      <c r="D3" s="335" t="s">
        <v>398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22" s="179" customFormat="1" ht="17.25" customHeight="1" x14ac:dyDescent="0.2">
      <c r="A4" s="344"/>
      <c r="B4" s="344"/>
      <c r="C4" s="344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</row>
    <row r="5" spans="1:22" s="179" customFormat="1" ht="20.25" customHeight="1" x14ac:dyDescent="0.2">
      <c r="A5" s="344"/>
      <c r="B5" s="344"/>
      <c r="C5" s="344"/>
      <c r="D5" s="349" t="s">
        <v>238</v>
      </c>
      <c r="E5" s="335" t="s">
        <v>285</v>
      </c>
      <c r="F5" s="335"/>
      <c r="G5" s="335" t="s">
        <v>285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</row>
    <row r="6" spans="1:22" s="179" customFormat="1" ht="24.75" customHeight="1" x14ac:dyDescent="0.2">
      <c r="A6" s="344"/>
      <c r="B6" s="344"/>
      <c r="C6" s="344"/>
      <c r="D6" s="349"/>
      <c r="E6" s="335"/>
      <c r="F6" s="335"/>
      <c r="G6" s="337" t="s">
        <v>372</v>
      </c>
      <c r="H6" s="337"/>
      <c r="I6" s="337"/>
      <c r="J6" s="337" t="s">
        <v>373</v>
      </c>
      <c r="K6" s="337"/>
      <c r="L6" s="337"/>
      <c r="M6" s="337" t="s">
        <v>374</v>
      </c>
      <c r="N6" s="337"/>
      <c r="O6" s="337"/>
      <c r="P6" s="335" t="s">
        <v>375</v>
      </c>
      <c r="Q6" s="335"/>
      <c r="R6" s="335"/>
    </row>
    <row r="7" spans="1:22" ht="15" customHeight="1" x14ac:dyDescent="0.2">
      <c r="A7" s="344"/>
      <c r="B7" s="344"/>
      <c r="C7" s="344"/>
      <c r="D7" s="349"/>
      <c r="E7" s="336" t="s">
        <v>411</v>
      </c>
      <c r="F7" s="336" t="s">
        <v>412</v>
      </c>
      <c r="G7" s="336" t="s">
        <v>284</v>
      </c>
      <c r="H7" s="335" t="s">
        <v>285</v>
      </c>
      <c r="I7" s="335"/>
      <c r="J7" s="336" t="s">
        <v>284</v>
      </c>
      <c r="K7" s="335" t="s">
        <v>285</v>
      </c>
      <c r="L7" s="335"/>
      <c r="M7" s="336" t="s">
        <v>284</v>
      </c>
      <c r="N7" s="335" t="s">
        <v>285</v>
      </c>
      <c r="O7" s="335"/>
      <c r="P7" s="336" t="s">
        <v>284</v>
      </c>
      <c r="Q7" s="337" t="s">
        <v>285</v>
      </c>
      <c r="R7" s="337"/>
    </row>
    <row r="8" spans="1:22" ht="21.75" customHeight="1" x14ac:dyDescent="0.2">
      <c r="A8" s="344"/>
      <c r="B8" s="344"/>
      <c r="C8" s="344"/>
      <c r="D8" s="337"/>
      <c r="E8" s="337"/>
      <c r="F8" s="337"/>
      <c r="G8" s="337"/>
      <c r="H8" s="180" t="s">
        <v>411</v>
      </c>
      <c r="I8" s="180" t="s">
        <v>412</v>
      </c>
      <c r="J8" s="337"/>
      <c r="K8" s="180" t="s">
        <v>411</v>
      </c>
      <c r="L8" s="180" t="s">
        <v>412</v>
      </c>
      <c r="M8" s="337"/>
      <c r="N8" s="180" t="s">
        <v>411</v>
      </c>
      <c r="O8" s="180" t="s">
        <v>412</v>
      </c>
      <c r="P8" s="337"/>
      <c r="Q8" s="180" t="s">
        <v>411</v>
      </c>
      <c r="R8" s="180" t="s">
        <v>412</v>
      </c>
    </row>
    <row r="9" spans="1:22" ht="21" customHeight="1" x14ac:dyDescent="0.2">
      <c r="A9" s="348" t="s">
        <v>238</v>
      </c>
      <c r="B9" s="348"/>
      <c r="C9" s="348"/>
      <c r="D9" s="181">
        <f>D10+D11+D12</f>
        <v>2520250519</v>
      </c>
      <c r="E9" s="181">
        <f t="shared" ref="E9:R9" si="0">E10+E11+E12</f>
        <v>2514701771</v>
      </c>
      <c r="F9" s="181">
        <f t="shared" si="0"/>
        <v>5548748</v>
      </c>
      <c r="G9" s="181">
        <f t="shared" si="0"/>
        <v>610557798</v>
      </c>
      <c r="H9" s="181">
        <f t="shared" si="0"/>
        <v>610547373</v>
      </c>
      <c r="I9" s="181">
        <f t="shared" si="0"/>
        <v>10425</v>
      </c>
      <c r="J9" s="181">
        <f t="shared" si="0"/>
        <v>305996644</v>
      </c>
      <c r="K9" s="181">
        <f t="shared" si="0"/>
        <v>305992711</v>
      </c>
      <c r="L9" s="181">
        <f t="shared" si="0"/>
        <v>3933</v>
      </c>
      <c r="M9" s="181">
        <f t="shared" si="0"/>
        <v>1424671088</v>
      </c>
      <c r="N9" s="181">
        <f t="shared" si="0"/>
        <v>1424381913</v>
      </c>
      <c r="O9" s="181">
        <f t="shared" si="0"/>
        <v>289175</v>
      </c>
      <c r="P9" s="181">
        <f t="shared" si="0"/>
        <v>179024989</v>
      </c>
      <c r="Q9" s="181">
        <f t="shared" si="0"/>
        <v>173779774</v>
      </c>
      <c r="R9" s="181">
        <f t="shared" si="0"/>
        <v>5245215</v>
      </c>
      <c r="T9" s="216"/>
    </row>
    <row r="10" spans="1:22" ht="17.25" customHeight="1" x14ac:dyDescent="0.2">
      <c r="A10" s="345" t="s">
        <v>56</v>
      </c>
      <c r="B10" s="346"/>
      <c r="C10" s="347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T10" s="216"/>
    </row>
    <row r="11" spans="1:22" ht="16.5" customHeight="1" x14ac:dyDescent="0.2">
      <c r="A11" s="345" t="s">
        <v>297</v>
      </c>
      <c r="B11" s="346"/>
      <c r="C11" s="346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T11" s="216"/>
    </row>
    <row r="12" spans="1:22" ht="15.75" customHeight="1" x14ac:dyDescent="0.2">
      <c r="A12" s="345" t="s">
        <v>232</v>
      </c>
      <c r="B12" s="346"/>
      <c r="C12" s="347"/>
      <c r="D12" s="181">
        <f>SUM(D13:D148)-D91</f>
        <v>2520250519</v>
      </c>
      <c r="E12" s="181">
        <f t="shared" ref="E12:F12" si="1">SUM(E13:E148)-E91</f>
        <v>2514701771</v>
      </c>
      <c r="F12" s="181">
        <f t="shared" si="1"/>
        <v>5548748</v>
      </c>
      <c r="G12" s="181">
        <f t="shared" ref="G12:M12" si="2">SUM(G13:G148)-G91</f>
        <v>610557798</v>
      </c>
      <c r="H12" s="181">
        <f t="shared" si="2"/>
        <v>610547373</v>
      </c>
      <c r="I12" s="181">
        <f t="shared" si="2"/>
        <v>10425</v>
      </c>
      <c r="J12" s="181">
        <f t="shared" si="2"/>
        <v>305996644</v>
      </c>
      <c r="K12" s="181">
        <f t="shared" si="2"/>
        <v>305992711</v>
      </c>
      <c r="L12" s="181">
        <f t="shared" si="2"/>
        <v>3933</v>
      </c>
      <c r="M12" s="181">
        <f t="shared" si="2"/>
        <v>1424671088</v>
      </c>
      <c r="N12" s="181">
        <f t="shared" ref="N12:R12" si="3">SUM(N13:N148)-N91</f>
        <v>1424381913</v>
      </c>
      <c r="O12" s="181">
        <f t="shared" si="3"/>
        <v>289175</v>
      </c>
      <c r="P12" s="181">
        <f t="shared" si="3"/>
        <v>179024989</v>
      </c>
      <c r="Q12" s="181">
        <f t="shared" si="3"/>
        <v>173779774</v>
      </c>
      <c r="R12" s="181">
        <f t="shared" si="3"/>
        <v>5245215</v>
      </c>
      <c r="T12" s="216"/>
      <c r="U12" s="178"/>
      <c r="V12" s="216"/>
    </row>
    <row r="13" spans="1:22" ht="12" customHeight="1" x14ac:dyDescent="0.2">
      <c r="A13" s="183">
        <v>1</v>
      </c>
      <c r="B13" s="184" t="s">
        <v>59</v>
      </c>
      <c r="C13" s="185" t="s">
        <v>44</v>
      </c>
      <c r="D13" s="186">
        <f>E13+F13</f>
        <v>15935062</v>
      </c>
      <c r="E13" s="186">
        <f>H13+K13+N13+Q13</f>
        <v>15935062</v>
      </c>
      <c r="F13" s="186">
        <f>I13+L13+O13+R13</f>
        <v>0</v>
      </c>
      <c r="G13" s="186">
        <f>H13+I13</f>
        <v>2296869</v>
      </c>
      <c r="H13" s="186">
        <f>'[6]Пр.3-24  взр + дети'!H14+'[6]Пр.4-24 Уточнение суммы'!F11</f>
        <v>2296869</v>
      </c>
      <c r="I13" s="186">
        <f>'[6]Пр.3-24  взр + дети'!I14+'[6]Пр.4-24 Уточнение суммы'!G11</f>
        <v>0</v>
      </c>
      <c r="J13" s="186">
        <f>K13+L13</f>
        <v>1772275</v>
      </c>
      <c r="K13" s="186">
        <v>1772275</v>
      </c>
      <c r="L13" s="186">
        <v>0</v>
      </c>
      <c r="M13" s="186">
        <f>N13+O13</f>
        <v>9703387</v>
      </c>
      <c r="N13" s="186">
        <v>9703387</v>
      </c>
      <c r="O13" s="186">
        <v>0</v>
      </c>
      <c r="P13" s="186">
        <f>Q13+R13</f>
        <v>2162531</v>
      </c>
      <c r="Q13" s="186">
        <f>'[6]Пр.3-24  взр + дети'!Q14+'[6]Пр.4-24 Уточнение суммы'!L11</f>
        <v>2162531</v>
      </c>
      <c r="R13" s="186">
        <f>'[6]Пр.3-24  взр + дети'!R14+'[6]Пр.4-24 Уточнение суммы'!M11</f>
        <v>0</v>
      </c>
      <c r="T13" s="216"/>
    </row>
    <row r="14" spans="1:22" ht="12" customHeight="1" x14ac:dyDescent="0.2">
      <c r="A14" s="183">
        <v>2</v>
      </c>
      <c r="B14" s="187" t="s">
        <v>60</v>
      </c>
      <c r="C14" s="185" t="s">
        <v>217</v>
      </c>
      <c r="D14" s="186">
        <f>E14+F14</f>
        <v>11870264</v>
      </c>
      <c r="E14" s="186">
        <f t="shared" ref="E14:F77" si="4">H14+K14+N14+Q14</f>
        <v>11855750</v>
      </c>
      <c r="F14" s="186">
        <f t="shared" si="4"/>
        <v>14514</v>
      </c>
      <c r="G14" s="186">
        <f t="shared" ref="G14:G77" si="5">H14+I14</f>
        <v>2776397</v>
      </c>
      <c r="H14" s="186">
        <f>'[6]Пр.3-24  взр + дети'!H15+'[6]Пр.4-24 Уточнение суммы'!F12</f>
        <v>2776397</v>
      </c>
      <c r="I14" s="186">
        <f>'[6]Пр.3-24  взр + дети'!I15+'[6]Пр.4-24 Уточнение суммы'!G12</f>
        <v>0</v>
      </c>
      <c r="J14" s="186">
        <f t="shared" ref="J14:J77" si="6">K14+L14</f>
        <v>1327895</v>
      </c>
      <c r="K14" s="186">
        <v>1327895</v>
      </c>
      <c r="L14" s="186">
        <v>0</v>
      </c>
      <c r="M14" s="186">
        <f t="shared" ref="M14:M77" si="7">N14+O14</f>
        <v>6703574</v>
      </c>
      <c r="N14" s="186">
        <v>6703574</v>
      </c>
      <c r="O14" s="186">
        <v>0</v>
      </c>
      <c r="P14" s="186">
        <f t="shared" ref="P14:P77" si="8">Q14+R14</f>
        <v>1062398</v>
      </c>
      <c r="Q14" s="186">
        <f>'[6]Пр.3-24  взр + дети'!Q15+'[6]Пр.4-24 Уточнение суммы'!L12</f>
        <v>1047884</v>
      </c>
      <c r="R14" s="186">
        <f>'[6]Пр.3-24  взр + дети'!R15+'[6]Пр.4-24 Уточнение суммы'!M12</f>
        <v>14514</v>
      </c>
      <c r="T14" s="216"/>
    </row>
    <row r="15" spans="1:22" ht="12" customHeight="1" x14ac:dyDescent="0.2">
      <c r="A15" s="183">
        <v>3</v>
      </c>
      <c r="B15" s="188" t="s">
        <v>61</v>
      </c>
      <c r="C15" s="189" t="s">
        <v>5</v>
      </c>
      <c r="D15" s="186">
        <f t="shared" ref="D15:D78" si="9">E15+F15</f>
        <v>37362331</v>
      </c>
      <c r="E15" s="186">
        <f t="shared" si="4"/>
        <v>36811373</v>
      </c>
      <c r="F15" s="186">
        <f t="shared" si="4"/>
        <v>550958</v>
      </c>
      <c r="G15" s="186">
        <f t="shared" si="5"/>
        <v>7877462</v>
      </c>
      <c r="H15" s="186">
        <f>'[6]Пр.3-24  взр + дети'!H16+'[6]Пр.4-24 Уточнение суммы'!F13</f>
        <v>7873987</v>
      </c>
      <c r="I15" s="186">
        <f>'[6]Пр.3-24  взр + дети'!I16+'[6]Пр.4-24 Уточнение суммы'!G13</f>
        <v>3475</v>
      </c>
      <c r="J15" s="186">
        <f t="shared" si="6"/>
        <v>3882749</v>
      </c>
      <c r="K15" s="186">
        <v>3880127</v>
      </c>
      <c r="L15" s="186">
        <v>2622</v>
      </c>
      <c r="M15" s="186">
        <f t="shared" si="7"/>
        <v>18159529</v>
      </c>
      <c r="N15" s="186">
        <v>18063138</v>
      </c>
      <c r="O15" s="186">
        <v>96391</v>
      </c>
      <c r="P15" s="186">
        <f t="shared" si="8"/>
        <v>7442591</v>
      </c>
      <c r="Q15" s="186">
        <f>'[6]Пр.3-24  взр + дети'!Q16+'[6]Пр.4-24 Уточнение суммы'!L13</f>
        <v>6994121</v>
      </c>
      <c r="R15" s="186">
        <f>'[6]Пр.3-24  взр + дети'!R16+'[6]Пр.4-24 Уточнение суммы'!M13</f>
        <v>448470</v>
      </c>
      <c r="T15" s="216"/>
    </row>
    <row r="16" spans="1:22" ht="12" customHeight="1" x14ac:dyDescent="0.2">
      <c r="A16" s="183">
        <v>4</v>
      </c>
      <c r="B16" s="184" t="s">
        <v>62</v>
      </c>
      <c r="C16" s="185" t="s">
        <v>218</v>
      </c>
      <c r="D16" s="186">
        <f t="shared" si="9"/>
        <v>14138988</v>
      </c>
      <c r="E16" s="186">
        <f t="shared" si="4"/>
        <v>14112864</v>
      </c>
      <c r="F16" s="186">
        <f t="shared" si="4"/>
        <v>26124</v>
      </c>
      <c r="G16" s="186">
        <f t="shared" si="5"/>
        <v>3669431</v>
      </c>
      <c r="H16" s="186">
        <f>'[6]Пр.3-24  взр + дети'!H17+'[6]Пр.4-24 Уточнение суммы'!F14</f>
        <v>3669431</v>
      </c>
      <c r="I16" s="186">
        <f>'[6]Пр.3-24  взр + дети'!I17+'[6]Пр.4-24 Уточнение суммы'!G14</f>
        <v>0</v>
      </c>
      <c r="J16" s="186">
        <f t="shared" si="6"/>
        <v>2194369</v>
      </c>
      <c r="K16" s="186">
        <v>2194369</v>
      </c>
      <c r="L16" s="186">
        <v>0</v>
      </c>
      <c r="M16" s="186">
        <f t="shared" si="7"/>
        <v>6902198</v>
      </c>
      <c r="N16" s="186">
        <v>6902198</v>
      </c>
      <c r="O16" s="186">
        <v>0</v>
      </c>
      <c r="P16" s="186">
        <f t="shared" si="8"/>
        <v>1372990</v>
      </c>
      <c r="Q16" s="186">
        <f>'[6]Пр.3-24  взр + дети'!Q17+'[6]Пр.4-24 Уточнение суммы'!L14</f>
        <v>1346866</v>
      </c>
      <c r="R16" s="186">
        <f>'[6]Пр.3-24  взр + дети'!R17+'[6]Пр.4-24 Уточнение суммы'!M14</f>
        <v>26124</v>
      </c>
      <c r="T16" s="216"/>
    </row>
    <row r="17" spans="1:20" ht="12" customHeight="1" x14ac:dyDescent="0.2">
      <c r="A17" s="183">
        <v>5</v>
      </c>
      <c r="B17" s="184" t="s">
        <v>63</v>
      </c>
      <c r="C17" s="185" t="s">
        <v>8</v>
      </c>
      <c r="D17" s="186">
        <f t="shared" si="9"/>
        <v>13948534</v>
      </c>
      <c r="E17" s="186">
        <f t="shared" si="4"/>
        <v>13934020</v>
      </c>
      <c r="F17" s="186">
        <f t="shared" si="4"/>
        <v>14514</v>
      </c>
      <c r="G17" s="186">
        <f t="shared" si="5"/>
        <v>2738174</v>
      </c>
      <c r="H17" s="186">
        <f>'[6]Пр.3-24  взр + дети'!H18+'[6]Пр.4-24 Уточнение суммы'!F15</f>
        <v>2738174</v>
      </c>
      <c r="I17" s="186">
        <f>'[6]Пр.3-24  взр + дети'!I18+'[6]Пр.4-24 Уточнение суммы'!G15</f>
        <v>0</v>
      </c>
      <c r="J17" s="186">
        <f t="shared" si="6"/>
        <v>1428831</v>
      </c>
      <c r="K17" s="186">
        <v>1428831</v>
      </c>
      <c r="L17" s="186">
        <v>0</v>
      </c>
      <c r="M17" s="186">
        <f t="shared" si="7"/>
        <v>8502878</v>
      </c>
      <c r="N17" s="186">
        <v>8502878</v>
      </c>
      <c r="O17" s="186">
        <v>0</v>
      </c>
      <c r="P17" s="186">
        <f t="shared" si="8"/>
        <v>1278651</v>
      </c>
      <c r="Q17" s="186">
        <f>'[6]Пр.3-24  взр + дети'!Q18+'[6]Пр.4-24 Уточнение суммы'!L15</f>
        <v>1264137</v>
      </c>
      <c r="R17" s="186">
        <f>'[6]Пр.3-24  взр + дети'!R18+'[6]Пр.4-24 Уточнение суммы'!M15</f>
        <v>14514</v>
      </c>
      <c r="T17" s="216"/>
    </row>
    <row r="18" spans="1:20" ht="12" customHeight="1" x14ac:dyDescent="0.2">
      <c r="A18" s="183">
        <v>6</v>
      </c>
      <c r="B18" s="188" t="s">
        <v>64</v>
      </c>
      <c r="C18" s="189" t="s">
        <v>65</v>
      </c>
      <c r="D18" s="186">
        <f t="shared" si="9"/>
        <v>97768680</v>
      </c>
      <c r="E18" s="186">
        <f t="shared" si="4"/>
        <v>97681598</v>
      </c>
      <c r="F18" s="186">
        <f t="shared" si="4"/>
        <v>87082</v>
      </c>
      <c r="G18" s="186">
        <f t="shared" si="5"/>
        <v>20644024</v>
      </c>
      <c r="H18" s="186">
        <f>'[6]Пр.3-24  взр + дети'!H19+'[6]Пр.4-24 Уточнение суммы'!F16</f>
        <v>20644024</v>
      </c>
      <c r="I18" s="186">
        <f>'[6]Пр.3-24  взр + дети'!I19+'[6]Пр.4-24 Уточнение суммы'!G16</f>
        <v>0</v>
      </c>
      <c r="J18" s="186">
        <f t="shared" si="6"/>
        <v>11519784</v>
      </c>
      <c r="K18" s="186">
        <v>11519784</v>
      </c>
      <c r="L18" s="186">
        <v>0</v>
      </c>
      <c r="M18" s="186">
        <f t="shared" si="7"/>
        <v>59385780</v>
      </c>
      <c r="N18" s="186">
        <v>59385780</v>
      </c>
      <c r="O18" s="186">
        <v>0</v>
      </c>
      <c r="P18" s="186">
        <f t="shared" si="8"/>
        <v>6219092</v>
      </c>
      <c r="Q18" s="186">
        <f>'[6]Пр.3-24  взр + дети'!Q19+'[6]Пр.4-24 Уточнение суммы'!L16</f>
        <v>6132010</v>
      </c>
      <c r="R18" s="186">
        <f>'[6]Пр.3-24  взр + дети'!R19+'[6]Пр.4-24 Уточнение суммы'!M16</f>
        <v>87082</v>
      </c>
      <c r="T18" s="216"/>
    </row>
    <row r="19" spans="1:20" ht="12" customHeight="1" x14ac:dyDescent="0.2">
      <c r="A19" s="183">
        <v>7</v>
      </c>
      <c r="B19" s="190" t="s">
        <v>66</v>
      </c>
      <c r="C19" s="191" t="s">
        <v>219</v>
      </c>
      <c r="D19" s="186">
        <f t="shared" si="9"/>
        <v>38645221</v>
      </c>
      <c r="E19" s="186">
        <f t="shared" si="4"/>
        <v>38617645</v>
      </c>
      <c r="F19" s="186">
        <f t="shared" si="4"/>
        <v>27576</v>
      </c>
      <c r="G19" s="186">
        <f t="shared" si="5"/>
        <v>7655073</v>
      </c>
      <c r="H19" s="186">
        <f>'[6]Пр.3-24  взр + дети'!H20+'[6]Пр.4-24 Уточнение суммы'!F17</f>
        <v>7655073</v>
      </c>
      <c r="I19" s="186">
        <f>'[6]Пр.3-24  взр + дети'!I20+'[6]Пр.4-24 Уточнение суммы'!G17</f>
        <v>0</v>
      </c>
      <c r="J19" s="186">
        <f t="shared" si="6"/>
        <v>4324507</v>
      </c>
      <c r="K19" s="186">
        <v>4324507</v>
      </c>
      <c r="L19" s="186">
        <v>0</v>
      </c>
      <c r="M19" s="186">
        <f t="shared" si="7"/>
        <v>23458128</v>
      </c>
      <c r="N19" s="186">
        <v>23458128</v>
      </c>
      <c r="O19" s="186">
        <v>0</v>
      </c>
      <c r="P19" s="186">
        <f t="shared" si="8"/>
        <v>3207513</v>
      </c>
      <c r="Q19" s="186">
        <f>'[6]Пр.3-24  взр + дети'!Q20+'[6]Пр.4-24 Уточнение суммы'!L17</f>
        <v>3179937</v>
      </c>
      <c r="R19" s="186">
        <f>'[6]Пр.3-24  взр + дети'!R20+'[6]Пр.4-24 Уточнение суммы'!M17</f>
        <v>27576</v>
      </c>
      <c r="T19" s="216"/>
    </row>
    <row r="20" spans="1:20" ht="12" customHeight="1" x14ac:dyDescent="0.2">
      <c r="A20" s="183">
        <v>8</v>
      </c>
      <c r="B20" s="188" t="s">
        <v>67</v>
      </c>
      <c r="C20" s="189" t="s">
        <v>17</v>
      </c>
      <c r="D20" s="186">
        <f t="shared" si="9"/>
        <v>14081652</v>
      </c>
      <c r="E20" s="186">
        <f t="shared" si="4"/>
        <v>13993119</v>
      </c>
      <c r="F20" s="186">
        <f t="shared" si="4"/>
        <v>88533</v>
      </c>
      <c r="G20" s="186">
        <f t="shared" si="5"/>
        <v>3634683</v>
      </c>
      <c r="H20" s="186">
        <f>'[6]Пр.3-24  взр + дети'!H21+'[6]Пр.4-24 Уточнение суммы'!F18</f>
        <v>3634683</v>
      </c>
      <c r="I20" s="186">
        <f>'[6]Пр.3-24  взр + дети'!I21+'[6]Пр.4-24 Уточнение суммы'!G18</f>
        <v>0</v>
      </c>
      <c r="J20" s="186">
        <f t="shared" si="6"/>
        <v>1983322</v>
      </c>
      <c r="K20" s="186">
        <v>1983322</v>
      </c>
      <c r="L20" s="186">
        <v>0</v>
      </c>
      <c r="M20" s="186">
        <f t="shared" si="7"/>
        <v>6867147</v>
      </c>
      <c r="N20" s="186">
        <v>6867147</v>
      </c>
      <c r="O20" s="186">
        <v>0</v>
      </c>
      <c r="P20" s="186">
        <f t="shared" si="8"/>
        <v>1596500</v>
      </c>
      <c r="Q20" s="186">
        <f>'[6]Пр.3-24  взр + дети'!Q21+'[6]Пр.4-24 Уточнение суммы'!L18</f>
        <v>1507967</v>
      </c>
      <c r="R20" s="186">
        <f>'[6]Пр.3-24  взр + дети'!R21+'[6]Пр.4-24 Уточнение суммы'!M18</f>
        <v>88533</v>
      </c>
      <c r="T20" s="216"/>
    </row>
    <row r="21" spans="1:20" ht="12" customHeight="1" x14ac:dyDescent="0.2">
      <c r="A21" s="183">
        <v>9</v>
      </c>
      <c r="B21" s="188" t="s">
        <v>68</v>
      </c>
      <c r="C21" s="189" t="s">
        <v>6</v>
      </c>
      <c r="D21" s="186">
        <f t="shared" si="9"/>
        <v>15220791</v>
      </c>
      <c r="E21" s="186">
        <f t="shared" si="4"/>
        <v>15220791</v>
      </c>
      <c r="F21" s="186">
        <f t="shared" si="4"/>
        <v>0</v>
      </c>
      <c r="G21" s="186">
        <f t="shared" si="5"/>
        <v>2859793</v>
      </c>
      <c r="H21" s="186">
        <f>'[6]Пр.3-24  взр + дети'!H22+'[6]Пр.4-24 Уточнение суммы'!F19</f>
        <v>2859793</v>
      </c>
      <c r="I21" s="186">
        <f>'[6]Пр.3-24  взр + дети'!I22+'[6]Пр.4-24 Уточнение суммы'!G19</f>
        <v>0</v>
      </c>
      <c r="J21" s="186">
        <f t="shared" si="6"/>
        <v>1593998</v>
      </c>
      <c r="K21" s="186">
        <v>1593998</v>
      </c>
      <c r="L21" s="186">
        <v>0</v>
      </c>
      <c r="M21" s="186">
        <f t="shared" si="7"/>
        <v>9665415</v>
      </c>
      <c r="N21" s="186">
        <v>9665415</v>
      </c>
      <c r="O21" s="186">
        <v>0</v>
      </c>
      <c r="P21" s="186">
        <f t="shared" si="8"/>
        <v>1101585</v>
      </c>
      <c r="Q21" s="186">
        <f>'[6]Пр.3-24  взр + дети'!Q22+'[6]Пр.4-24 Уточнение суммы'!L19</f>
        <v>1101585</v>
      </c>
      <c r="R21" s="186">
        <f>'[6]Пр.3-24  взр + дети'!R22+'[6]Пр.4-24 Уточнение суммы'!M19</f>
        <v>0</v>
      </c>
      <c r="T21" s="216"/>
    </row>
    <row r="22" spans="1:20" ht="12" customHeight="1" x14ac:dyDescent="0.2">
      <c r="A22" s="183">
        <v>10</v>
      </c>
      <c r="B22" s="188" t="s">
        <v>69</v>
      </c>
      <c r="C22" s="189" t="s">
        <v>18</v>
      </c>
      <c r="D22" s="186">
        <f t="shared" si="9"/>
        <v>22123994</v>
      </c>
      <c r="E22" s="186">
        <f t="shared" si="4"/>
        <v>22123994</v>
      </c>
      <c r="F22" s="186">
        <f t="shared" si="4"/>
        <v>0</v>
      </c>
      <c r="G22" s="186">
        <f t="shared" si="5"/>
        <v>4402622</v>
      </c>
      <c r="H22" s="186">
        <f>'[6]Пр.3-24  взр + дети'!H23+'[6]Пр.4-24 Уточнение суммы'!F20</f>
        <v>4402622</v>
      </c>
      <c r="I22" s="186">
        <f>'[6]Пр.3-24  взр + дети'!I23+'[6]Пр.4-24 Уточнение суммы'!G20</f>
        <v>0</v>
      </c>
      <c r="J22" s="186">
        <f t="shared" si="6"/>
        <v>2526016</v>
      </c>
      <c r="K22" s="186">
        <v>2526016</v>
      </c>
      <c r="L22" s="186">
        <v>0</v>
      </c>
      <c r="M22" s="186">
        <f t="shared" si="7"/>
        <v>13427595</v>
      </c>
      <c r="N22" s="186">
        <v>13427595</v>
      </c>
      <c r="O22" s="186">
        <v>0</v>
      </c>
      <c r="P22" s="186">
        <f t="shared" si="8"/>
        <v>1767761</v>
      </c>
      <c r="Q22" s="186">
        <f>'[6]Пр.3-24  взр + дети'!Q23+'[6]Пр.4-24 Уточнение суммы'!L20</f>
        <v>1767761</v>
      </c>
      <c r="R22" s="186">
        <f>'[6]Пр.3-24  взр + дети'!R23+'[6]Пр.4-24 Уточнение суммы'!M20</f>
        <v>0</v>
      </c>
      <c r="T22" s="216"/>
    </row>
    <row r="23" spans="1:20" ht="12" customHeight="1" x14ac:dyDescent="0.2">
      <c r="A23" s="183">
        <v>11</v>
      </c>
      <c r="B23" s="188" t="s">
        <v>70</v>
      </c>
      <c r="C23" s="189" t="s">
        <v>7</v>
      </c>
      <c r="D23" s="186">
        <f t="shared" si="9"/>
        <v>13835589</v>
      </c>
      <c r="E23" s="186">
        <f t="shared" si="4"/>
        <v>13835589</v>
      </c>
      <c r="F23" s="186">
        <f t="shared" si="4"/>
        <v>0</v>
      </c>
      <c r="G23" s="186">
        <f t="shared" si="5"/>
        <v>2244747</v>
      </c>
      <c r="H23" s="186">
        <f>'[6]Пр.3-24  взр + дети'!H24+'[6]Пр.4-24 Уточнение суммы'!F21</f>
        <v>2244747</v>
      </c>
      <c r="I23" s="186">
        <f>'[6]Пр.3-24  взр + дети'!I24+'[6]Пр.4-24 Уточнение суммы'!G21</f>
        <v>0</v>
      </c>
      <c r="J23" s="186">
        <f t="shared" si="6"/>
        <v>1285948</v>
      </c>
      <c r="K23" s="186">
        <v>1285948</v>
      </c>
      <c r="L23" s="186">
        <v>0</v>
      </c>
      <c r="M23" s="186">
        <f t="shared" si="7"/>
        <v>8643083</v>
      </c>
      <c r="N23" s="186">
        <v>8643083</v>
      </c>
      <c r="O23" s="186">
        <v>0</v>
      </c>
      <c r="P23" s="186">
        <f t="shared" si="8"/>
        <v>1661811</v>
      </c>
      <c r="Q23" s="186">
        <f>'[6]Пр.3-24  взр + дети'!Q24+'[6]Пр.4-24 Уточнение суммы'!L21</f>
        <v>1661811</v>
      </c>
      <c r="R23" s="186">
        <f>'[6]Пр.3-24  взр + дети'!R24+'[6]Пр.4-24 Уточнение суммы'!M21</f>
        <v>0</v>
      </c>
      <c r="T23" s="216"/>
    </row>
    <row r="24" spans="1:20" ht="12" customHeight="1" x14ac:dyDescent="0.2">
      <c r="A24" s="183">
        <v>12</v>
      </c>
      <c r="B24" s="188" t="s">
        <v>71</v>
      </c>
      <c r="C24" s="189" t="s">
        <v>19</v>
      </c>
      <c r="D24" s="186">
        <f t="shared" si="9"/>
        <v>28529306</v>
      </c>
      <c r="E24" s="186">
        <f t="shared" si="4"/>
        <v>28382700</v>
      </c>
      <c r="F24" s="186">
        <f t="shared" si="4"/>
        <v>146606</v>
      </c>
      <c r="G24" s="186">
        <f t="shared" si="5"/>
        <v>5736961</v>
      </c>
      <c r="H24" s="186">
        <f>'[6]Пр.3-24  взр + дети'!H25+'[6]Пр.4-24 Уточнение суммы'!F22</f>
        <v>5736961</v>
      </c>
      <c r="I24" s="186">
        <f>'[6]Пр.3-24  взр + дети'!I25+'[6]Пр.4-24 Уточнение суммы'!G22</f>
        <v>0</v>
      </c>
      <c r="J24" s="186">
        <f t="shared" si="6"/>
        <v>2814403</v>
      </c>
      <c r="K24" s="186">
        <v>2814403</v>
      </c>
      <c r="L24" s="186">
        <v>0</v>
      </c>
      <c r="M24" s="186">
        <f t="shared" si="7"/>
        <v>18136162</v>
      </c>
      <c r="N24" s="186">
        <v>18133241</v>
      </c>
      <c r="O24" s="186">
        <v>2921</v>
      </c>
      <c r="P24" s="186">
        <f t="shared" si="8"/>
        <v>1841780</v>
      </c>
      <c r="Q24" s="186">
        <f>'[6]Пр.3-24  взр + дети'!Q25+'[6]Пр.4-24 Уточнение суммы'!L22</f>
        <v>1698095</v>
      </c>
      <c r="R24" s="186">
        <f>'[6]Пр.3-24  взр + дети'!R25+'[6]Пр.4-24 Уточнение суммы'!M22</f>
        <v>143685</v>
      </c>
      <c r="T24" s="216"/>
    </row>
    <row r="25" spans="1:20" ht="12" customHeight="1" x14ac:dyDescent="0.2">
      <c r="A25" s="183">
        <v>13</v>
      </c>
      <c r="B25" s="188" t="s">
        <v>239</v>
      </c>
      <c r="C25" s="185" t="s">
        <v>240</v>
      </c>
      <c r="D25" s="186">
        <f t="shared" si="9"/>
        <v>0</v>
      </c>
      <c r="E25" s="186">
        <f t="shared" si="4"/>
        <v>0</v>
      </c>
      <c r="F25" s="186">
        <f t="shared" si="4"/>
        <v>0</v>
      </c>
      <c r="G25" s="186">
        <f t="shared" si="5"/>
        <v>0</v>
      </c>
      <c r="H25" s="186">
        <f>'[6]Пр.3-24  взр + дети'!H26+'[6]Пр.4-24 Уточнение суммы'!F23</f>
        <v>0</v>
      </c>
      <c r="I25" s="186">
        <f>'[6]Пр.3-24  взр + дети'!I26+'[6]Пр.4-24 Уточнение суммы'!G23</f>
        <v>0</v>
      </c>
      <c r="J25" s="186">
        <f t="shared" si="6"/>
        <v>0</v>
      </c>
      <c r="K25" s="186">
        <v>0</v>
      </c>
      <c r="L25" s="186">
        <v>0</v>
      </c>
      <c r="M25" s="186">
        <f t="shared" si="7"/>
        <v>0</v>
      </c>
      <c r="N25" s="186">
        <v>0</v>
      </c>
      <c r="O25" s="186">
        <v>0</v>
      </c>
      <c r="P25" s="186">
        <f t="shared" si="8"/>
        <v>0</v>
      </c>
      <c r="Q25" s="186">
        <f>'[6]Пр.3-24  взр + дети'!Q26+'[6]Пр.4-24 Уточнение суммы'!L23</f>
        <v>0</v>
      </c>
      <c r="R25" s="186">
        <f>'[6]Пр.3-24  взр + дети'!R26+'[6]Пр.4-24 Уточнение суммы'!M23</f>
        <v>0</v>
      </c>
      <c r="T25" s="216"/>
    </row>
    <row r="26" spans="1:20" ht="12" customHeight="1" x14ac:dyDescent="0.2">
      <c r="A26" s="183">
        <v>14</v>
      </c>
      <c r="B26" s="188" t="s">
        <v>72</v>
      </c>
      <c r="C26" s="189" t="s">
        <v>22</v>
      </c>
      <c r="D26" s="186">
        <f t="shared" si="9"/>
        <v>13929207</v>
      </c>
      <c r="E26" s="186">
        <f t="shared" si="4"/>
        <v>13914693</v>
      </c>
      <c r="F26" s="186">
        <f t="shared" si="4"/>
        <v>14514</v>
      </c>
      <c r="G26" s="186">
        <f t="shared" si="5"/>
        <v>2390690</v>
      </c>
      <c r="H26" s="186">
        <f>'[6]Пр.3-24  взр + дети'!H27+'[6]Пр.4-24 Уточнение суммы'!F24</f>
        <v>2390690</v>
      </c>
      <c r="I26" s="186">
        <f>'[6]Пр.3-24  взр + дети'!I27+'[6]Пр.4-24 Уточнение суммы'!G24</f>
        <v>0</v>
      </c>
      <c r="J26" s="186">
        <f t="shared" si="6"/>
        <v>1565160</v>
      </c>
      <c r="K26" s="186">
        <v>1565160</v>
      </c>
      <c r="L26" s="186">
        <v>0</v>
      </c>
      <c r="M26" s="186">
        <f t="shared" si="7"/>
        <v>8310095</v>
      </c>
      <c r="N26" s="186">
        <v>8310095</v>
      </c>
      <c r="O26" s="186">
        <v>0</v>
      </c>
      <c r="P26" s="186">
        <f t="shared" si="8"/>
        <v>1663262</v>
      </c>
      <c r="Q26" s="186">
        <f>'[6]Пр.3-24  взр + дети'!Q27+'[6]Пр.4-24 Уточнение суммы'!L24</f>
        <v>1648748</v>
      </c>
      <c r="R26" s="186">
        <f>'[6]Пр.3-24  взр + дети'!R27+'[6]Пр.4-24 Уточнение суммы'!M24</f>
        <v>14514</v>
      </c>
      <c r="T26" s="216"/>
    </row>
    <row r="27" spans="1:20" ht="12" customHeight="1" x14ac:dyDescent="0.2">
      <c r="A27" s="183">
        <v>15</v>
      </c>
      <c r="B27" s="188" t="s">
        <v>73</v>
      </c>
      <c r="C27" s="189" t="s">
        <v>10</v>
      </c>
      <c r="D27" s="186">
        <f t="shared" si="9"/>
        <v>14348194</v>
      </c>
      <c r="E27" s="186">
        <f t="shared" si="4"/>
        <v>14322051</v>
      </c>
      <c r="F27" s="186">
        <f t="shared" si="4"/>
        <v>26143</v>
      </c>
      <c r="G27" s="186">
        <f t="shared" si="5"/>
        <v>2960564</v>
      </c>
      <c r="H27" s="186">
        <f>'[6]Пр.3-24  взр + дети'!H28+'[6]Пр.4-24 Уточнение суммы'!F25</f>
        <v>2960564</v>
      </c>
      <c r="I27" s="186">
        <f>'[6]Пр.3-24  взр + дети'!I28+'[6]Пр.4-24 Уточнение суммы'!G25</f>
        <v>0</v>
      </c>
      <c r="J27" s="186">
        <f t="shared" si="6"/>
        <v>2447364</v>
      </c>
      <c r="K27" s="186">
        <v>2447364</v>
      </c>
      <c r="L27" s="186">
        <v>0</v>
      </c>
      <c r="M27" s="186">
        <f t="shared" si="7"/>
        <v>8587585</v>
      </c>
      <c r="N27" s="186">
        <v>8584664</v>
      </c>
      <c r="O27" s="186">
        <v>2921</v>
      </c>
      <c r="P27" s="186">
        <f t="shared" si="8"/>
        <v>352681</v>
      </c>
      <c r="Q27" s="186">
        <f>'[6]Пр.3-24  взр + дети'!Q28+'[6]Пр.4-24 Уточнение суммы'!L25</f>
        <v>329459</v>
      </c>
      <c r="R27" s="186">
        <f>'[6]Пр.3-24  взр + дети'!R28+'[6]Пр.4-24 Уточнение суммы'!M25</f>
        <v>23222</v>
      </c>
      <c r="T27" s="216"/>
    </row>
    <row r="28" spans="1:20" ht="12" customHeight="1" x14ac:dyDescent="0.2">
      <c r="A28" s="183">
        <v>16</v>
      </c>
      <c r="B28" s="188" t="s">
        <v>74</v>
      </c>
      <c r="C28" s="189" t="s">
        <v>220</v>
      </c>
      <c r="D28" s="186">
        <f t="shared" si="9"/>
        <v>21262298</v>
      </c>
      <c r="E28" s="186">
        <f t="shared" si="4"/>
        <v>21253590</v>
      </c>
      <c r="F28" s="186">
        <f t="shared" si="4"/>
        <v>8708</v>
      </c>
      <c r="G28" s="186">
        <f t="shared" si="5"/>
        <v>3794525</v>
      </c>
      <c r="H28" s="186">
        <f>'[6]Пр.3-24  взр + дети'!H29+'[6]Пр.4-24 Уточнение суммы'!F26</f>
        <v>3794525</v>
      </c>
      <c r="I28" s="186">
        <f>'[6]Пр.3-24  взр + дети'!I29+'[6]Пр.4-24 Уточнение суммы'!G26</f>
        <v>0</v>
      </c>
      <c r="J28" s="186">
        <f t="shared" si="6"/>
        <v>3641552</v>
      </c>
      <c r="K28" s="186">
        <v>3641552</v>
      </c>
      <c r="L28" s="186">
        <v>0</v>
      </c>
      <c r="M28" s="186">
        <f t="shared" si="7"/>
        <v>12416947</v>
      </c>
      <c r="N28" s="186">
        <v>12416947</v>
      </c>
      <c r="O28" s="186">
        <v>0</v>
      </c>
      <c r="P28" s="186">
        <f t="shared" si="8"/>
        <v>1409274</v>
      </c>
      <c r="Q28" s="186">
        <f>'[6]Пр.3-24  взр + дети'!Q29+'[6]Пр.4-24 Уточнение суммы'!L26</f>
        <v>1400566</v>
      </c>
      <c r="R28" s="186">
        <f>'[6]Пр.3-24  взр + дети'!R29+'[6]Пр.4-24 Уточнение суммы'!M26</f>
        <v>8708</v>
      </c>
      <c r="T28" s="216"/>
    </row>
    <row r="29" spans="1:20" ht="12" customHeight="1" x14ac:dyDescent="0.2">
      <c r="A29" s="183">
        <v>17</v>
      </c>
      <c r="B29" s="188" t="s">
        <v>75</v>
      </c>
      <c r="C29" s="189" t="s">
        <v>9</v>
      </c>
      <c r="D29" s="186">
        <f t="shared" si="9"/>
        <v>52358166</v>
      </c>
      <c r="E29" s="186">
        <f t="shared" si="4"/>
        <v>51737943</v>
      </c>
      <c r="F29" s="186">
        <f t="shared" si="4"/>
        <v>620223</v>
      </c>
      <c r="G29" s="186">
        <f t="shared" si="5"/>
        <v>13350335</v>
      </c>
      <c r="H29" s="186">
        <f>'[6]Пр.3-24  взр + дети'!H30+'[6]Пр.4-24 Уточнение суммы'!F27</f>
        <v>13350335</v>
      </c>
      <c r="I29" s="186">
        <f>'[6]Пр.3-24  взр + дети'!I30+'[6]Пр.4-24 Уточнение суммы'!G27</f>
        <v>0</v>
      </c>
      <c r="J29" s="186">
        <f t="shared" si="6"/>
        <v>4269451</v>
      </c>
      <c r="K29" s="186">
        <v>4269451</v>
      </c>
      <c r="L29" s="186">
        <v>0</v>
      </c>
      <c r="M29" s="186">
        <f t="shared" si="7"/>
        <v>30944516</v>
      </c>
      <c r="N29" s="186">
        <v>30865650</v>
      </c>
      <c r="O29" s="186">
        <v>78866</v>
      </c>
      <c r="P29" s="186">
        <f t="shared" si="8"/>
        <v>3793864</v>
      </c>
      <c r="Q29" s="186">
        <f>'[6]Пр.3-24  взр + дети'!Q30+'[6]Пр.4-24 Уточнение суммы'!L27</f>
        <v>3252507</v>
      </c>
      <c r="R29" s="186">
        <f>'[6]Пр.3-24  взр + дети'!R30+'[6]Пр.4-24 Уточнение суммы'!M27</f>
        <v>541357</v>
      </c>
      <c r="T29" s="216"/>
    </row>
    <row r="30" spans="1:20" ht="12" customHeight="1" x14ac:dyDescent="0.2">
      <c r="A30" s="183">
        <v>18</v>
      </c>
      <c r="B30" s="184" t="s">
        <v>76</v>
      </c>
      <c r="C30" s="185" t="s">
        <v>11</v>
      </c>
      <c r="D30" s="186">
        <f t="shared" si="9"/>
        <v>6505253</v>
      </c>
      <c r="E30" s="186">
        <f t="shared" si="4"/>
        <v>6505253</v>
      </c>
      <c r="F30" s="186">
        <f t="shared" si="4"/>
        <v>0</v>
      </c>
      <c r="G30" s="186">
        <f t="shared" si="5"/>
        <v>1184920</v>
      </c>
      <c r="H30" s="186">
        <f>'[6]Пр.3-24  взр + дети'!H31+'[6]Пр.4-24 Уточнение суммы'!F28</f>
        <v>1184920</v>
      </c>
      <c r="I30" s="186">
        <f>'[6]Пр.3-24  взр + дети'!I31+'[6]Пр.4-24 Уточнение суммы'!G28</f>
        <v>0</v>
      </c>
      <c r="J30" s="186">
        <f t="shared" si="6"/>
        <v>652805</v>
      </c>
      <c r="K30" s="186">
        <v>652805</v>
      </c>
      <c r="L30" s="186">
        <v>0</v>
      </c>
      <c r="M30" s="186">
        <f t="shared" si="7"/>
        <v>3946200</v>
      </c>
      <c r="N30" s="186">
        <v>3946200</v>
      </c>
      <c r="O30" s="186">
        <v>0</v>
      </c>
      <c r="P30" s="186">
        <f t="shared" si="8"/>
        <v>721328</v>
      </c>
      <c r="Q30" s="186">
        <f>'[6]Пр.3-24  взр + дети'!Q31+'[6]Пр.4-24 Уточнение суммы'!L28</f>
        <v>721328</v>
      </c>
      <c r="R30" s="186">
        <f>'[6]Пр.3-24  взр + дети'!R31+'[6]Пр.4-24 Уточнение суммы'!M28</f>
        <v>0</v>
      </c>
      <c r="T30" s="216"/>
    </row>
    <row r="31" spans="1:20" ht="12" customHeight="1" x14ac:dyDescent="0.2">
      <c r="A31" s="183">
        <v>19</v>
      </c>
      <c r="B31" s="184" t="s">
        <v>77</v>
      </c>
      <c r="C31" s="185" t="s">
        <v>221</v>
      </c>
      <c r="D31" s="186">
        <f t="shared" si="9"/>
        <v>7998443</v>
      </c>
      <c r="E31" s="186">
        <f t="shared" si="4"/>
        <v>7787996</v>
      </c>
      <c r="F31" s="186">
        <f t="shared" si="4"/>
        <v>210447</v>
      </c>
      <c r="G31" s="186">
        <f t="shared" si="5"/>
        <v>1299590</v>
      </c>
      <c r="H31" s="186">
        <f>'[6]Пр.3-24  взр + дети'!H32+'[6]Пр.4-24 Уточнение суммы'!F29</f>
        <v>1299590</v>
      </c>
      <c r="I31" s="186">
        <f>'[6]Пр.3-24  взр + дети'!I32+'[6]Пр.4-24 Уточнение суммы'!G29</f>
        <v>0</v>
      </c>
      <c r="J31" s="186">
        <f t="shared" si="6"/>
        <v>758984</v>
      </c>
      <c r="K31" s="186">
        <v>758984</v>
      </c>
      <c r="L31" s="186">
        <v>0</v>
      </c>
      <c r="M31" s="186">
        <f t="shared" si="7"/>
        <v>4796195</v>
      </c>
      <c r="N31" s="186">
        <v>4796195</v>
      </c>
      <c r="O31" s="186">
        <v>0</v>
      </c>
      <c r="P31" s="186">
        <f t="shared" si="8"/>
        <v>1143674</v>
      </c>
      <c r="Q31" s="186">
        <f>'[6]Пр.3-24  взр + дети'!Q32+'[6]Пр.4-24 Уточнение суммы'!L29</f>
        <v>933227</v>
      </c>
      <c r="R31" s="186">
        <f>'[6]Пр.3-24  взр + дети'!R32+'[6]Пр.4-24 Уточнение суммы'!M29</f>
        <v>210447</v>
      </c>
      <c r="T31" s="216"/>
    </row>
    <row r="32" spans="1:20" ht="12" customHeight="1" x14ac:dyDescent="0.2">
      <c r="A32" s="183">
        <v>20</v>
      </c>
      <c r="B32" s="184" t="s">
        <v>78</v>
      </c>
      <c r="C32" s="185" t="s">
        <v>79</v>
      </c>
      <c r="D32" s="186">
        <f t="shared" si="9"/>
        <v>40839303</v>
      </c>
      <c r="E32" s="186">
        <f t="shared" si="4"/>
        <v>40765265</v>
      </c>
      <c r="F32" s="186">
        <f t="shared" si="4"/>
        <v>74038</v>
      </c>
      <c r="G32" s="186">
        <f t="shared" si="5"/>
        <v>8509883</v>
      </c>
      <c r="H32" s="186">
        <f>'[6]Пр.3-24  взр + дети'!H33+'[6]Пр.4-24 Уточнение суммы'!F30</f>
        <v>8509883</v>
      </c>
      <c r="I32" s="186">
        <f>'[6]Пр.3-24  взр + дети'!I33+'[6]Пр.4-24 Уточнение суммы'!G30</f>
        <v>0</v>
      </c>
      <c r="J32" s="186">
        <f t="shared" si="6"/>
        <v>5080870</v>
      </c>
      <c r="K32" s="186">
        <v>5080870</v>
      </c>
      <c r="L32" s="186">
        <v>0</v>
      </c>
      <c r="M32" s="186">
        <f t="shared" si="7"/>
        <v>25698494</v>
      </c>
      <c r="N32" s="186">
        <v>25695573</v>
      </c>
      <c r="O32" s="186">
        <v>2921</v>
      </c>
      <c r="P32" s="186">
        <f t="shared" si="8"/>
        <v>1550056</v>
      </c>
      <c r="Q32" s="186">
        <f>'[6]Пр.3-24  взр + дети'!Q33+'[6]Пр.4-24 Уточнение суммы'!L30</f>
        <v>1478939</v>
      </c>
      <c r="R32" s="186">
        <f>'[6]Пр.3-24  взр + дети'!R33+'[6]Пр.4-24 Уточнение суммы'!M30</f>
        <v>71117</v>
      </c>
      <c r="T32" s="216"/>
    </row>
    <row r="33" spans="1:20" ht="12" customHeight="1" x14ac:dyDescent="0.2">
      <c r="A33" s="183">
        <v>21</v>
      </c>
      <c r="B33" s="184" t="s">
        <v>80</v>
      </c>
      <c r="C33" s="185" t="s">
        <v>40</v>
      </c>
      <c r="D33" s="186">
        <f t="shared" si="9"/>
        <v>33445174</v>
      </c>
      <c r="E33" s="186">
        <f t="shared" si="4"/>
        <v>33384217</v>
      </c>
      <c r="F33" s="186">
        <f t="shared" si="4"/>
        <v>60957</v>
      </c>
      <c r="G33" s="186">
        <f t="shared" si="5"/>
        <v>6793312</v>
      </c>
      <c r="H33" s="186">
        <f>'[6]Пр.3-24  взр + дети'!H34+'[6]Пр.4-24 Уточнение суммы'!F31</f>
        <v>6793312</v>
      </c>
      <c r="I33" s="186">
        <f>'[6]Пр.3-24  взр + дети'!I34+'[6]Пр.4-24 Уточнение суммы'!G31</f>
        <v>0</v>
      </c>
      <c r="J33" s="186">
        <f t="shared" si="6"/>
        <v>3885371</v>
      </c>
      <c r="K33" s="186">
        <v>3885371</v>
      </c>
      <c r="L33" s="186">
        <v>0</v>
      </c>
      <c r="M33" s="186">
        <f t="shared" si="7"/>
        <v>18445782</v>
      </c>
      <c r="N33" s="186">
        <v>18445782</v>
      </c>
      <c r="O33" s="186">
        <v>0</v>
      </c>
      <c r="P33" s="186">
        <f t="shared" si="8"/>
        <v>4320709</v>
      </c>
      <c r="Q33" s="186">
        <f>'[6]Пр.3-24  взр + дети'!Q34+'[6]Пр.4-24 Уточнение суммы'!L31</f>
        <v>4259752</v>
      </c>
      <c r="R33" s="186">
        <f>'[6]Пр.3-24  взр + дети'!R34+'[6]Пр.4-24 Уточнение суммы'!M31</f>
        <v>60957</v>
      </c>
      <c r="T33" s="216"/>
    </row>
    <row r="34" spans="1:20" ht="12" customHeight="1" x14ac:dyDescent="0.2">
      <c r="A34" s="183">
        <v>22</v>
      </c>
      <c r="B34" s="188" t="s">
        <v>81</v>
      </c>
      <c r="C34" s="189" t="s">
        <v>82</v>
      </c>
      <c r="D34" s="186">
        <f t="shared" si="9"/>
        <v>11955647</v>
      </c>
      <c r="E34" s="186">
        <f t="shared" si="4"/>
        <v>11955647</v>
      </c>
      <c r="F34" s="186">
        <f t="shared" si="4"/>
        <v>0</v>
      </c>
      <c r="G34" s="186">
        <f t="shared" si="5"/>
        <v>3871583</v>
      </c>
      <c r="H34" s="186">
        <f>'[6]Пр.3-24  взр + дети'!H35+'[6]Пр.4-24 Уточнение суммы'!F32</f>
        <v>3871583</v>
      </c>
      <c r="I34" s="186">
        <f>'[6]Пр.3-24  взр + дети'!I35+'[6]Пр.4-24 Уточнение суммы'!G32</f>
        <v>0</v>
      </c>
      <c r="J34" s="186">
        <f t="shared" si="6"/>
        <v>2505118</v>
      </c>
      <c r="K34" s="186">
        <v>2505118</v>
      </c>
      <c r="L34" s="186">
        <v>0</v>
      </c>
      <c r="M34" s="186">
        <f t="shared" si="7"/>
        <v>5076091</v>
      </c>
      <c r="N34" s="186">
        <v>5076091</v>
      </c>
      <c r="O34" s="186">
        <v>0</v>
      </c>
      <c r="P34" s="186">
        <f t="shared" si="8"/>
        <v>502855</v>
      </c>
      <c r="Q34" s="186">
        <f>'[6]Пр.3-24  взр + дети'!Q35+'[6]Пр.4-24 Уточнение суммы'!L32</f>
        <v>502855</v>
      </c>
      <c r="R34" s="186">
        <f>'[6]Пр.3-24  взр + дети'!R35+'[6]Пр.4-24 Уточнение суммы'!M32</f>
        <v>0</v>
      </c>
      <c r="T34" s="216"/>
    </row>
    <row r="35" spans="1:20" ht="12" customHeight="1" x14ac:dyDescent="0.2">
      <c r="A35" s="183">
        <v>23</v>
      </c>
      <c r="B35" s="188" t="s">
        <v>83</v>
      </c>
      <c r="C35" s="189" t="s">
        <v>84</v>
      </c>
      <c r="D35" s="186">
        <f t="shared" si="9"/>
        <v>0</v>
      </c>
      <c r="E35" s="186">
        <f t="shared" si="4"/>
        <v>0</v>
      </c>
      <c r="F35" s="186">
        <f t="shared" si="4"/>
        <v>0</v>
      </c>
      <c r="G35" s="186">
        <f t="shared" si="5"/>
        <v>0</v>
      </c>
      <c r="H35" s="186">
        <f>'[6]Пр.3-24  взр + дети'!H36+'[6]Пр.4-24 Уточнение суммы'!F33</f>
        <v>0</v>
      </c>
      <c r="I35" s="186">
        <f>'[6]Пр.3-24  взр + дети'!I36+'[6]Пр.4-24 Уточнение суммы'!G33</f>
        <v>0</v>
      </c>
      <c r="J35" s="186">
        <f t="shared" si="6"/>
        <v>0</v>
      </c>
      <c r="K35" s="186">
        <v>0</v>
      </c>
      <c r="L35" s="186">
        <v>0</v>
      </c>
      <c r="M35" s="186">
        <f t="shared" si="7"/>
        <v>0</v>
      </c>
      <c r="N35" s="186">
        <v>0</v>
      </c>
      <c r="O35" s="186">
        <v>0</v>
      </c>
      <c r="P35" s="186">
        <f t="shared" si="8"/>
        <v>0</v>
      </c>
      <c r="Q35" s="186">
        <f>'[6]Пр.3-24  взр + дети'!Q36+'[6]Пр.4-24 Уточнение суммы'!L33</f>
        <v>0</v>
      </c>
      <c r="R35" s="186">
        <f>'[6]Пр.3-24  взр + дети'!R36+'[6]Пр.4-24 Уточнение суммы'!M33</f>
        <v>0</v>
      </c>
      <c r="T35" s="216"/>
    </row>
    <row r="36" spans="1:20" ht="12" customHeight="1" x14ac:dyDescent="0.2">
      <c r="A36" s="183">
        <v>24</v>
      </c>
      <c r="B36" s="188" t="s">
        <v>85</v>
      </c>
      <c r="C36" s="189" t="s">
        <v>86</v>
      </c>
      <c r="D36" s="186">
        <f t="shared" si="9"/>
        <v>0</v>
      </c>
      <c r="E36" s="186">
        <f t="shared" si="4"/>
        <v>0</v>
      </c>
      <c r="F36" s="186">
        <f t="shared" si="4"/>
        <v>0</v>
      </c>
      <c r="G36" s="186">
        <f t="shared" si="5"/>
        <v>0</v>
      </c>
      <c r="H36" s="186">
        <f>'[6]Пр.3-24  взр + дети'!H37+'[6]Пр.4-24 Уточнение суммы'!F34</f>
        <v>0</v>
      </c>
      <c r="I36" s="186">
        <f>'[6]Пр.3-24  взр + дети'!I37+'[6]Пр.4-24 Уточнение суммы'!G34</f>
        <v>0</v>
      </c>
      <c r="J36" s="186">
        <f t="shared" si="6"/>
        <v>0</v>
      </c>
      <c r="K36" s="186">
        <v>0</v>
      </c>
      <c r="L36" s="186">
        <v>0</v>
      </c>
      <c r="M36" s="186">
        <f t="shared" si="7"/>
        <v>0</v>
      </c>
      <c r="N36" s="186">
        <v>0</v>
      </c>
      <c r="O36" s="186">
        <v>0</v>
      </c>
      <c r="P36" s="186">
        <f t="shared" si="8"/>
        <v>0</v>
      </c>
      <c r="Q36" s="186">
        <f>'[6]Пр.3-24  взр + дети'!Q37+'[6]Пр.4-24 Уточнение суммы'!L34</f>
        <v>0</v>
      </c>
      <c r="R36" s="186">
        <f>'[6]Пр.3-24  взр + дети'!R37+'[6]Пр.4-24 Уточнение суммы'!M34</f>
        <v>0</v>
      </c>
      <c r="T36" s="216"/>
    </row>
    <row r="37" spans="1:20" ht="12" customHeight="1" x14ac:dyDescent="0.2">
      <c r="A37" s="183">
        <v>25</v>
      </c>
      <c r="B37" s="184" t="s">
        <v>87</v>
      </c>
      <c r="C37" s="191" t="s">
        <v>88</v>
      </c>
      <c r="D37" s="186">
        <f t="shared" si="9"/>
        <v>220696437</v>
      </c>
      <c r="E37" s="186">
        <f t="shared" si="4"/>
        <v>220652896</v>
      </c>
      <c r="F37" s="186">
        <f t="shared" si="4"/>
        <v>43541</v>
      </c>
      <c r="G37" s="186">
        <f t="shared" si="5"/>
        <v>74309453</v>
      </c>
      <c r="H37" s="186">
        <f>'[6]Пр.3-24  взр + дети'!H38+'[6]Пр.4-24 Уточнение суммы'!F35</f>
        <v>74309453</v>
      </c>
      <c r="I37" s="186">
        <f>'[6]Пр.3-24  взр + дети'!I38+'[6]Пр.4-24 Уточнение суммы'!G35</f>
        <v>0</v>
      </c>
      <c r="J37" s="186">
        <f t="shared" si="6"/>
        <v>24679447</v>
      </c>
      <c r="K37" s="186">
        <v>24679447</v>
      </c>
      <c r="L37" s="186">
        <v>0</v>
      </c>
      <c r="M37" s="186">
        <f t="shared" si="7"/>
        <v>115260580</v>
      </c>
      <c r="N37" s="186">
        <v>115260580</v>
      </c>
      <c r="O37" s="186">
        <v>0</v>
      </c>
      <c r="P37" s="186">
        <f t="shared" si="8"/>
        <v>6446957</v>
      </c>
      <c r="Q37" s="186">
        <f>'[6]Пр.3-24  взр + дети'!Q38+'[6]Пр.4-24 Уточнение суммы'!L35</f>
        <v>6403416</v>
      </c>
      <c r="R37" s="186">
        <f>'[6]Пр.3-24  взр + дети'!R38+'[6]Пр.4-24 Уточнение суммы'!M35</f>
        <v>43541</v>
      </c>
      <c r="T37" s="216"/>
    </row>
    <row r="38" spans="1:20" ht="12" customHeight="1" x14ac:dyDescent="0.2">
      <c r="A38" s="183">
        <v>26</v>
      </c>
      <c r="B38" s="188" t="s">
        <v>89</v>
      </c>
      <c r="C38" s="189" t="s">
        <v>90</v>
      </c>
      <c r="D38" s="186">
        <f t="shared" si="9"/>
        <v>341124</v>
      </c>
      <c r="E38" s="186">
        <f t="shared" si="4"/>
        <v>0</v>
      </c>
      <c r="F38" s="186">
        <f t="shared" si="4"/>
        <v>341124</v>
      </c>
      <c r="G38" s="186">
        <f t="shared" si="5"/>
        <v>0</v>
      </c>
      <c r="H38" s="186">
        <f>'[6]Пр.3-24  взр + дети'!H39+'[6]Пр.4-24 Уточнение суммы'!F36</f>
        <v>0</v>
      </c>
      <c r="I38" s="186">
        <f>'[6]Пр.3-24  взр + дети'!I39+'[6]Пр.4-24 Уточнение суммы'!G36</f>
        <v>0</v>
      </c>
      <c r="J38" s="186">
        <f t="shared" si="6"/>
        <v>0</v>
      </c>
      <c r="K38" s="186">
        <v>0</v>
      </c>
      <c r="L38" s="186">
        <v>0</v>
      </c>
      <c r="M38" s="186">
        <f t="shared" si="7"/>
        <v>8763</v>
      </c>
      <c r="N38" s="186">
        <v>0</v>
      </c>
      <c r="O38" s="186">
        <v>8763</v>
      </c>
      <c r="P38" s="186">
        <f t="shared" si="8"/>
        <v>332361</v>
      </c>
      <c r="Q38" s="186">
        <f>'[6]Пр.3-24  взр + дети'!Q39+'[6]Пр.4-24 Уточнение суммы'!L36</f>
        <v>0</v>
      </c>
      <c r="R38" s="186">
        <f>'[6]Пр.3-24  взр + дети'!R39+'[6]Пр.4-24 Уточнение суммы'!M36</f>
        <v>332361</v>
      </c>
      <c r="T38" s="216"/>
    </row>
    <row r="39" spans="1:20" ht="12" customHeight="1" x14ac:dyDescent="0.2">
      <c r="A39" s="183">
        <v>27</v>
      </c>
      <c r="B39" s="187" t="s">
        <v>91</v>
      </c>
      <c r="C39" s="191" t="s">
        <v>92</v>
      </c>
      <c r="D39" s="186">
        <f t="shared" si="9"/>
        <v>0</v>
      </c>
      <c r="E39" s="186">
        <f t="shared" si="4"/>
        <v>0</v>
      </c>
      <c r="F39" s="186">
        <f t="shared" si="4"/>
        <v>0</v>
      </c>
      <c r="G39" s="186">
        <f t="shared" si="5"/>
        <v>0</v>
      </c>
      <c r="H39" s="186">
        <f>'[6]Пр.3-24  взр + дети'!H40+'[6]Пр.4-24 Уточнение суммы'!F37</f>
        <v>0</v>
      </c>
      <c r="I39" s="186">
        <f>'[6]Пр.3-24  взр + дети'!I40+'[6]Пр.4-24 Уточнение суммы'!G37</f>
        <v>0</v>
      </c>
      <c r="J39" s="186">
        <f t="shared" si="6"/>
        <v>0</v>
      </c>
      <c r="K39" s="186">
        <v>0</v>
      </c>
      <c r="L39" s="186">
        <v>0</v>
      </c>
      <c r="M39" s="186">
        <f t="shared" si="7"/>
        <v>0</v>
      </c>
      <c r="N39" s="186">
        <v>0</v>
      </c>
      <c r="O39" s="186">
        <v>0</v>
      </c>
      <c r="P39" s="186">
        <f t="shared" si="8"/>
        <v>0</v>
      </c>
      <c r="Q39" s="186">
        <f>'[6]Пр.3-24  взр + дети'!Q40+'[6]Пр.4-24 Уточнение суммы'!L37</f>
        <v>0</v>
      </c>
      <c r="R39" s="186">
        <f>'[6]Пр.3-24  взр + дети'!R40+'[6]Пр.4-24 Уточнение суммы'!M37</f>
        <v>0</v>
      </c>
      <c r="T39" s="216"/>
    </row>
    <row r="40" spans="1:20" ht="12" customHeight="1" x14ac:dyDescent="0.2">
      <c r="A40" s="183">
        <v>28</v>
      </c>
      <c r="B40" s="184" t="s">
        <v>93</v>
      </c>
      <c r="C40" s="185" t="s">
        <v>23</v>
      </c>
      <c r="D40" s="186">
        <f t="shared" si="9"/>
        <v>0</v>
      </c>
      <c r="E40" s="186">
        <f t="shared" si="4"/>
        <v>0</v>
      </c>
      <c r="F40" s="186">
        <f t="shared" si="4"/>
        <v>0</v>
      </c>
      <c r="G40" s="186">
        <f t="shared" si="5"/>
        <v>0</v>
      </c>
      <c r="H40" s="186">
        <f>'[6]Пр.3-24  взр + дети'!H41+'[6]Пр.4-24 Уточнение суммы'!F38</f>
        <v>0</v>
      </c>
      <c r="I40" s="186">
        <f>'[6]Пр.3-24  взр + дети'!I41+'[6]Пр.4-24 Уточнение суммы'!G38</f>
        <v>0</v>
      </c>
      <c r="J40" s="186">
        <f t="shared" si="6"/>
        <v>0</v>
      </c>
      <c r="K40" s="186">
        <v>0</v>
      </c>
      <c r="L40" s="186">
        <v>0</v>
      </c>
      <c r="M40" s="186">
        <f t="shared" si="7"/>
        <v>0</v>
      </c>
      <c r="N40" s="186">
        <v>0</v>
      </c>
      <c r="O40" s="186">
        <v>0</v>
      </c>
      <c r="P40" s="186">
        <f t="shared" si="8"/>
        <v>0</v>
      </c>
      <c r="Q40" s="186">
        <f>'[6]Пр.3-24  взр + дети'!Q41+'[6]Пр.4-24 Уточнение суммы'!L38</f>
        <v>0</v>
      </c>
      <c r="R40" s="186">
        <f>'[6]Пр.3-24  взр + дети'!R41+'[6]Пр.4-24 Уточнение суммы'!M38</f>
        <v>0</v>
      </c>
      <c r="T40" s="216"/>
    </row>
    <row r="41" spans="1:20" ht="12" customHeight="1" x14ac:dyDescent="0.2">
      <c r="A41" s="183">
        <v>29</v>
      </c>
      <c r="B41" s="187" t="s">
        <v>94</v>
      </c>
      <c r="C41" s="185" t="s">
        <v>41</v>
      </c>
      <c r="D41" s="186">
        <f t="shared" si="9"/>
        <v>41431106</v>
      </c>
      <c r="E41" s="186">
        <f t="shared" si="4"/>
        <v>41213184</v>
      </c>
      <c r="F41" s="186">
        <f t="shared" si="4"/>
        <v>217922</v>
      </c>
      <c r="G41" s="186">
        <f t="shared" si="5"/>
        <v>13086247</v>
      </c>
      <c r="H41" s="186">
        <f>'[6]Пр.3-24  взр + дети'!H42+'[6]Пр.4-24 Уточнение суммы'!F39</f>
        <v>13086247</v>
      </c>
      <c r="I41" s="186">
        <f>'[6]Пр.3-24  взр + дети'!I42+'[6]Пр.4-24 Уточнение суммы'!G39</f>
        <v>0</v>
      </c>
      <c r="J41" s="186">
        <f t="shared" si="6"/>
        <v>5006151</v>
      </c>
      <c r="K41" s="186">
        <v>5006151</v>
      </c>
      <c r="L41" s="186">
        <v>0</v>
      </c>
      <c r="M41" s="186">
        <f t="shared" si="7"/>
        <v>22462085</v>
      </c>
      <c r="N41" s="186">
        <v>22427034</v>
      </c>
      <c r="O41" s="186">
        <v>35051</v>
      </c>
      <c r="P41" s="186">
        <f t="shared" si="8"/>
        <v>876623</v>
      </c>
      <c r="Q41" s="186">
        <f>'[6]Пр.3-24  взр + дети'!Q42+'[6]Пр.4-24 Уточнение суммы'!L39</f>
        <v>693752</v>
      </c>
      <c r="R41" s="186">
        <f>'[6]Пр.3-24  взр + дети'!R42+'[6]Пр.4-24 Уточнение суммы'!M39</f>
        <v>182871</v>
      </c>
      <c r="T41" s="216"/>
    </row>
    <row r="42" spans="1:20" ht="12" customHeight="1" x14ac:dyDescent="0.2">
      <c r="A42" s="183">
        <v>30</v>
      </c>
      <c r="B42" s="190" t="s">
        <v>95</v>
      </c>
      <c r="C42" s="191" t="s">
        <v>39</v>
      </c>
      <c r="D42" s="186">
        <f t="shared" si="9"/>
        <v>75166852</v>
      </c>
      <c r="E42" s="186">
        <f t="shared" si="4"/>
        <v>75137825</v>
      </c>
      <c r="F42" s="186">
        <f t="shared" si="4"/>
        <v>29027</v>
      </c>
      <c r="G42" s="186">
        <f t="shared" si="5"/>
        <v>18930928</v>
      </c>
      <c r="H42" s="186">
        <f>'[6]Пр.3-24  взр + дети'!H43+'[6]Пр.4-24 Уточнение суммы'!F40</f>
        <v>18930928</v>
      </c>
      <c r="I42" s="186">
        <f>'[6]Пр.3-24  взр + дети'!I43+'[6]Пр.4-24 Уточнение суммы'!G40</f>
        <v>0</v>
      </c>
      <c r="J42" s="186">
        <f t="shared" si="6"/>
        <v>9832715</v>
      </c>
      <c r="K42" s="186">
        <v>9832715</v>
      </c>
      <c r="L42" s="186">
        <v>0</v>
      </c>
      <c r="M42" s="186">
        <f t="shared" si="7"/>
        <v>41915594</v>
      </c>
      <c r="N42" s="186">
        <v>41915594</v>
      </c>
      <c r="O42" s="186">
        <v>0</v>
      </c>
      <c r="P42" s="186">
        <f t="shared" si="8"/>
        <v>4487615</v>
      </c>
      <c r="Q42" s="186">
        <f>'[6]Пр.3-24  взр + дети'!Q43+'[6]Пр.4-24 Уточнение суммы'!L40</f>
        <v>4458588</v>
      </c>
      <c r="R42" s="186">
        <f>'[6]Пр.3-24  взр + дети'!R43+'[6]Пр.4-24 Уточнение суммы'!M40</f>
        <v>29027</v>
      </c>
      <c r="T42" s="216"/>
    </row>
    <row r="43" spans="1:20" ht="12" customHeight="1" x14ac:dyDescent="0.2">
      <c r="A43" s="183">
        <v>31</v>
      </c>
      <c r="B43" s="187" t="s">
        <v>96</v>
      </c>
      <c r="C43" s="185" t="s">
        <v>16</v>
      </c>
      <c r="D43" s="186">
        <f t="shared" si="9"/>
        <v>11098745</v>
      </c>
      <c r="E43" s="186">
        <f t="shared" si="4"/>
        <v>11091488</v>
      </c>
      <c r="F43" s="186">
        <f t="shared" si="4"/>
        <v>7257</v>
      </c>
      <c r="G43" s="186">
        <f t="shared" si="5"/>
        <v>2317718</v>
      </c>
      <c r="H43" s="186">
        <f>'[6]Пр.3-24  взр + дети'!H44+'[6]Пр.4-24 Уточнение суммы'!F41</f>
        <v>2317718</v>
      </c>
      <c r="I43" s="186">
        <f>'[6]Пр.3-24  взр + дети'!I44+'[6]Пр.4-24 Уточнение суммы'!G41</f>
        <v>0</v>
      </c>
      <c r="J43" s="186">
        <f t="shared" si="6"/>
        <v>1756544</v>
      </c>
      <c r="K43" s="186">
        <v>1756544</v>
      </c>
      <c r="L43" s="186">
        <v>0</v>
      </c>
      <c r="M43" s="186">
        <f t="shared" si="7"/>
        <v>6496187</v>
      </c>
      <c r="N43" s="186">
        <v>6496187</v>
      </c>
      <c r="O43" s="186">
        <v>0</v>
      </c>
      <c r="P43" s="186">
        <f t="shared" si="8"/>
        <v>528296</v>
      </c>
      <c r="Q43" s="186">
        <f>'[6]Пр.3-24  взр + дети'!Q44+'[6]Пр.4-24 Уточнение суммы'!L41</f>
        <v>521039</v>
      </c>
      <c r="R43" s="186">
        <f>'[6]Пр.3-24  взр + дети'!R44+'[6]Пр.4-24 Уточнение суммы'!M41</f>
        <v>7257</v>
      </c>
      <c r="T43" s="216"/>
    </row>
    <row r="44" spans="1:20" ht="12" customHeight="1" x14ac:dyDescent="0.2">
      <c r="A44" s="183">
        <v>32</v>
      </c>
      <c r="B44" s="188" t="s">
        <v>97</v>
      </c>
      <c r="C44" s="189" t="s">
        <v>21</v>
      </c>
      <c r="D44" s="186">
        <f t="shared" si="9"/>
        <v>53671996</v>
      </c>
      <c r="E44" s="186">
        <f t="shared" si="4"/>
        <v>53563144</v>
      </c>
      <c r="F44" s="186">
        <f t="shared" si="4"/>
        <v>108852</v>
      </c>
      <c r="G44" s="186">
        <f t="shared" si="5"/>
        <v>10612161</v>
      </c>
      <c r="H44" s="186">
        <f>'[6]Пр.3-24  взр + дети'!H45+'[6]Пр.4-24 Уточнение суммы'!F42</f>
        <v>10612161</v>
      </c>
      <c r="I44" s="186">
        <f>'[6]Пр.3-24  взр + дети'!I45+'[6]Пр.4-24 Уточнение суммы'!G42</f>
        <v>0</v>
      </c>
      <c r="J44" s="186">
        <f t="shared" si="6"/>
        <v>6796778</v>
      </c>
      <c r="K44" s="186">
        <v>6796778</v>
      </c>
      <c r="L44" s="186">
        <v>0</v>
      </c>
      <c r="M44" s="186">
        <f t="shared" si="7"/>
        <v>30366168</v>
      </c>
      <c r="N44" s="186">
        <v>30366168</v>
      </c>
      <c r="O44" s="186">
        <v>0</v>
      </c>
      <c r="P44" s="186">
        <f t="shared" si="8"/>
        <v>5896889</v>
      </c>
      <c r="Q44" s="186">
        <f>'[6]Пр.3-24  взр + дети'!Q45+'[6]Пр.4-24 Уточнение суммы'!L42</f>
        <v>5788037</v>
      </c>
      <c r="R44" s="186">
        <f>'[6]Пр.3-24  взр + дети'!R45+'[6]Пр.4-24 Уточнение суммы'!M42</f>
        <v>108852</v>
      </c>
      <c r="T44" s="216"/>
    </row>
    <row r="45" spans="1:20" ht="12" customHeight="1" x14ac:dyDescent="0.2">
      <c r="A45" s="183">
        <v>33</v>
      </c>
      <c r="B45" s="187" t="s">
        <v>98</v>
      </c>
      <c r="C45" s="185" t="s">
        <v>25</v>
      </c>
      <c r="D45" s="186">
        <f t="shared" si="9"/>
        <v>17283761</v>
      </c>
      <c r="E45" s="186">
        <f t="shared" si="4"/>
        <v>17187953</v>
      </c>
      <c r="F45" s="186">
        <f t="shared" si="4"/>
        <v>95808</v>
      </c>
      <c r="G45" s="186">
        <f t="shared" si="5"/>
        <v>3342796</v>
      </c>
      <c r="H45" s="186">
        <f>'[6]Пр.3-24  взр + дети'!H46+'[6]Пр.4-24 Уточнение суммы'!F43</f>
        <v>3342796</v>
      </c>
      <c r="I45" s="186">
        <f>'[6]Пр.3-24  взр + дети'!I46+'[6]Пр.4-24 Уточнение суммы'!G43</f>
        <v>0</v>
      </c>
      <c r="J45" s="186">
        <f t="shared" si="6"/>
        <v>2730509</v>
      </c>
      <c r="K45" s="186">
        <v>2730509</v>
      </c>
      <c r="L45" s="186">
        <v>0</v>
      </c>
      <c r="M45" s="186">
        <f t="shared" si="7"/>
        <v>10722798</v>
      </c>
      <c r="N45" s="186">
        <v>10719877</v>
      </c>
      <c r="O45" s="186">
        <v>2921</v>
      </c>
      <c r="P45" s="186">
        <f t="shared" si="8"/>
        <v>487658</v>
      </c>
      <c r="Q45" s="186">
        <f>'[6]Пр.3-24  взр + дети'!Q46+'[6]Пр.4-24 Уточнение суммы'!L43</f>
        <v>394771</v>
      </c>
      <c r="R45" s="186">
        <f>'[6]Пр.3-24  взр + дети'!R46+'[6]Пр.4-24 Уточнение суммы'!M43</f>
        <v>92887</v>
      </c>
      <c r="T45" s="216"/>
    </row>
    <row r="46" spans="1:20" ht="12" customHeight="1" x14ac:dyDescent="0.2">
      <c r="A46" s="183">
        <v>34</v>
      </c>
      <c r="B46" s="184" t="s">
        <v>99</v>
      </c>
      <c r="C46" s="185" t="s">
        <v>222</v>
      </c>
      <c r="D46" s="186">
        <f t="shared" si="9"/>
        <v>57458018</v>
      </c>
      <c r="E46" s="186">
        <f t="shared" si="4"/>
        <v>57324633</v>
      </c>
      <c r="F46" s="186">
        <f t="shared" si="4"/>
        <v>133385</v>
      </c>
      <c r="G46" s="186">
        <f t="shared" si="5"/>
        <v>10904048</v>
      </c>
      <c r="H46" s="186">
        <f>'[6]Пр.3-24  взр + дети'!H47+'[6]Пр.4-24 Уточнение суммы'!F44</f>
        <v>10904048</v>
      </c>
      <c r="I46" s="186">
        <f>'[6]Пр.3-24  взр + дети'!I47+'[6]Пр.4-24 Уточнение суммы'!G44</f>
        <v>0</v>
      </c>
      <c r="J46" s="186">
        <f t="shared" si="6"/>
        <v>7005203</v>
      </c>
      <c r="K46" s="186">
        <v>7003892</v>
      </c>
      <c r="L46" s="186">
        <v>1311</v>
      </c>
      <c r="M46" s="186">
        <f t="shared" si="7"/>
        <v>35921810</v>
      </c>
      <c r="N46" s="186">
        <v>35921810</v>
      </c>
      <c r="O46" s="186">
        <v>0</v>
      </c>
      <c r="P46" s="186">
        <f t="shared" si="8"/>
        <v>3626957</v>
      </c>
      <c r="Q46" s="186">
        <f>'[6]Пр.3-24  взр + дети'!Q47+'[6]Пр.4-24 Уточнение суммы'!L44</f>
        <v>3494883</v>
      </c>
      <c r="R46" s="186">
        <f>'[6]Пр.3-24  взр + дети'!R47+'[6]Пр.4-24 Уточнение суммы'!M44</f>
        <v>132074</v>
      </c>
      <c r="T46" s="216"/>
    </row>
    <row r="47" spans="1:20" ht="12" customHeight="1" x14ac:dyDescent="0.2">
      <c r="A47" s="183">
        <v>35</v>
      </c>
      <c r="B47" s="192" t="s">
        <v>100</v>
      </c>
      <c r="C47" s="193" t="s">
        <v>223</v>
      </c>
      <c r="D47" s="186">
        <f t="shared" si="9"/>
        <v>15815391</v>
      </c>
      <c r="E47" s="186">
        <f t="shared" si="4"/>
        <v>15774753</v>
      </c>
      <c r="F47" s="186">
        <f t="shared" si="4"/>
        <v>40638</v>
      </c>
      <c r="G47" s="186">
        <f t="shared" si="5"/>
        <v>3228126</v>
      </c>
      <c r="H47" s="186">
        <f>'[6]Пр.3-24  взр + дети'!H48+'[6]Пр.4-24 Уточнение суммы'!F45</f>
        <v>3228126</v>
      </c>
      <c r="I47" s="186">
        <f>'[6]Пр.3-24  взр + дети'!I48+'[6]Пр.4-24 Уточнение суммы'!G45</f>
        <v>0</v>
      </c>
      <c r="J47" s="186">
        <f t="shared" si="6"/>
        <v>2817025</v>
      </c>
      <c r="K47" s="186">
        <v>2817025</v>
      </c>
      <c r="L47" s="186">
        <v>0</v>
      </c>
      <c r="M47" s="186">
        <f t="shared" si="7"/>
        <v>9019885</v>
      </c>
      <c r="N47" s="186">
        <v>9019885</v>
      </c>
      <c r="O47" s="186">
        <v>0</v>
      </c>
      <c r="P47" s="186">
        <f t="shared" si="8"/>
        <v>750355</v>
      </c>
      <c r="Q47" s="186">
        <f>'[6]Пр.3-24  взр + дети'!Q48+'[6]Пр.4-24 Уточнение суммы'!L45</f>
        <v>709717</v>
      </c>
      <c r="R47" s="186">
        <f>'[6]Пр.3-24  взр + дети'!R48+'[6]Пр.4-24 Уточнение суммы'!M45</f>
        <v>40638</v>
      </c>
      <c r="T47" s="216"/>
    </row>
    <row r="48" spans="1:20" ht="12" customHeight="1" x14ac:dyDescent="0.2">
      <c r="A48" s="183">
        <v>36</v>
      </c>
      <c r="B48" s="184" t="s">
        <v>101</v>
      </c>
      <c r="C48" s="185" t="s">
        <v>224</v>
      </c>
      <c r="D48" s="186">
        <f t="shared" si="9"/>
        <v>14367108</v>
      </c>
      <c r="E48" s="186">
        <f t="shared" si="4"/>
        <v>14266891</v>
      </c>
      <c r="F48" s="186">
        <f t="shared" si="4"/>
        <v>100217</v>
      </c>
      <c r="G48" s="186">
        <f t="shared" si="5"/>
        <v>2689526</v>
      </c>
      <c r="H48" s="186">
        <f>'[6]Пр.3-24  взр + дети'!H49+'[6]Пр.4-24 Уточнение суммы'!F46</f>
        <v>2689526</v>
      </c>
      <c r="I48" s="186">
        <f>'[6]Пр.3-24  взр + дети'!I49+'[6]Пр.4-24 Уточнение суммы'!G46</f>
        <v>0</v>
      </c>
      <c r="J48" s="186">
        <f t="shared" si="6"/>
        <v>1402614</v>
      </c>
      <c r="K48" s="186">
        <v>1402614</v>
      </c>
      <c r="L48" s="186">
        <v>0</v>
      </c>
      <c r="M48" s="186">
        <f t="shared" si="7"/>
        <v>8964387</v>
      </c>
      <c r="N48" s="186">
        <v>8952703</v>
      </c>
      <c r="O48" s="186">
        <v>11684</v>
      </c>
      <c r="P48" s="186">
        <f t="shared" si="8"/>
        <v>1310581</v>
      </c>
      <c r="Q48" s="186">
        <f>'[6]Пр.3-24  взр + дети'!Q49+'[6]Пр.4-24 Уточнение суммы'!L46</f>
        <v>1222048</v>
      </c>
      <c r="R48" s="186">
        <f>'[6]Пр.3-24  взр + дети'!R49+'[6]Пр.4-24 Уточнение суммы'!M46</f>
        <v>88533</v>
      </c>
      <c r="T48" s="216"/>
    </row>
    <row r="49" spans="1:20" ht="12" customHeight="1" x14ac:dyDescent="0.2">
      <c r="A49" s="183">
        <v>37</v>
      </c>
      <c r="B49" s="190" t="s">
        <v>102</v>
      </c>
      <c r="C49" s="191" t="s">
        <v>24</v>
      </c>
      <c r="D49" s="186">
        <f t="shared" si="9"/>
        <v>22712154</v>
      </c>
      <c r="E49" s="186">
        <f t="shared" si="4"/>
        <v>22712154</v>
      </c>
      <c r="F49" s="186">
        <f t="shared" si="4"/>
        <v>0</v>
      </c>
      <c r="G49" s="186">
        <f t="shared" si="5"/>
        <v>4308802</v>
      </c>
      <c r="H49" s="186">
        <f>'[6]Пр.3-24  взр + дети'!H50+'[6]Пр.4-24 Уточнение суммы'!F47</f>
        <v>4308802</v>
      </c>
      <c r="I49" s="186">
        <f>'[6]Пр.3-24  взр + дети'!I50+'[6]Пр.4-24 Уточнение суммы'!G47</f>
        <v>0</v>
      </c>
      <c r="J49" s="186">
        <f t="shared" si="6"/>
        <v>2006917</v>
      </c>
      <c r="K49" s="186">
        <v>2006917</v>
      </c>
      <c r="L49" s="186">
        <v>0</v>
      </c>
      <c r="M49" s="186">
        <f t="shared" si="7"/>
        <v>14254223</v>
      </c>
      <c r="N49" s="186">
        <v>14254223</v>
      </c>
      <c r="O49" s="186">
        <v>0</v>
      </c>
      <c r="P49" s="186">
        <f t="shared" si="8"/>
        <v>2142212</v>
      </c>
      <c r="Q49" s="186">
        <f>'[6]Пр.3-24  взр + дети'!Q50+'[6]Пр.4-24 Уточнение суммы'!L47</f>
        <v>2142212</v>
      </c>
      <c r="R49" s="186">
        <f>'[6]Пр.3-24  взр + дети'!R50+'[6]Пр.4-24 Уточнение суммы'!M47</f>
        <v>0</v>
      </c>
      <c r="T49" s="216"/>
    </row>
    <row r="50" spans="1:20" ht="12" customHeight="1" x14ac:dyDescent="0.2">
      <c r="A50" s="183">
        <v>38</v>
      </c>
      <c r="B50" s="188" t="s">
        <v>103</v>
      </c>
      <c r="C50" s="189" t="s">
        <v>20</v>
      </c>
      <c r="D50" s="186">
        <f t="shared" si="9"/>
        <v>9385285</v>
      </c>
      <c r="E50" s="186">
        <f t="shared" si="4"/>
        <v>9385285</v>
      </c>
      <c r="F50" s="186">
        <f t="shared" si="4"/>
        <v>0</v>
      </c>
      <c r="G50" s="186">
        <f t="shared" si="5"/>
        <v>2150926</v>
      </c>
      <c r="H50" s="186">
        <f>'[6]Пр.3-24  взр + дети'!H51+'[6]Пр.4-24 Уточнение суммы'!F48</f>
        <v>2150926</v>
      </c>
      <c r="I50" s="186">
        <f>'[6]Пр.3-24  взр + дети'!I51+'[6]Пр.4-24 Уточнение суммы'!G48</f>
        <v>0</v>
      </c>
      <c r="J50" s="186">
        <f t="shared" si="6"/>
        <v>1110293</v>
      </c>
      <c r="K50" s="186">
        <v>1110293</v>
      </c>
      <c r="L50" s="186">
        <v>0</v>
      </c>
      <c r="M50" s="186">
        <f t="shared" si="7"/>
        <v>5473855</v>
      </c>
      <c r="N50" s="186">
        <v>5473855</v>
      </c>
      <c r="O50" s="186">
        <v>0</v>
      </c>
      <c r="P50" s="186">
        <f t="shared" si="8"/>
        <v>650211</v>
      </c>
      <c r="Q50" s="186">
        <f>'[6]Пр.3-24  взр + дети'!Q51+'[6]Пр.4-24 Уточнение суммы'!L48</f>
        <v>650211</v>
      </c>
      <c r="R50" s="186">
        <f>'[6]Пр.3-24  взр + дети'!R51+'[6]Пр.4-24 Уточнение суммы'!M48</f>
        <v>0</v>
      </c>
      <c r="T50" s="216"/>
    </row>
    <row r="51" spans="1:20" ht="12" customHeight="1" x14ac:dyDescent="0.2">
      <c r="A51" s="183">
        <v>39</v>
      </c>
      <c r="B51" s="187" t="s">
        <v>104</v>
      </c>
      <c r="C51" s="185" t="s">
        <v>105</v>
      </c>
      <c r="D51" s="186">
        <f t="shared" si="9"/>
        <v>12050780</v>
      </c>
      <c r="E51" s="186">
        <f t="shared" si="4"/>
        <v>12050780</v>
      </c>
      <c r="F51" s="186">
        <f t="shared" si="4"/>
        <v>0</v>
      </c>
      <c r="G51" s="186">
        <f t="shared" si="5"/>
        <v>6046222</v>
      </c>
      <c r="H51" s="186">
        <f>'[6]Пр.3-24  взр + дети'!H52+'[6]Пр.4-24 Уточнение суммы'!F49</f>
        <v>6046222</v>
      </c>
      <c r="I51" s="186">
        <f>'[6]Пр.3-24  взр + дети'!I52+'[6]Пр.4-24 Уточнение суммы'!G49</f>
        <v>0</v>
      </c>
      <c r="J51" s="186">
        <f t="shared" si="6"/>
        <v>2840620</v>
      </c>
      <c r="K51" s="186">
        <v>2840620</v>
      </c>
      <c r="L51" s="186">
        <v>0</v>
      </c>
      <c r="M51" s="186">
        <f t="shared" si="7"/>
        <v>2786584</v>
      </c>
      <c r="N51" s="186">
        <v>2786584</v>
      </c>
      <c r="O51" s="186">
        <v>0</v>
      </c>
      <c r="P51" s="186">
        <f t="shared" si="8"/>
        <v>377354</v>
      </c>
      <c r="Q51" s="186">
        <f>'[6]Пр.3-24  взр + дети'!Q52+'[6]Пр.4-24 Уточнение суммы'!L49</f>
        <v>377354</v>
      </c>
      <c r="R51" s="186">
        <f>'[6]Пр.3-24  взр + дети'!R52+'[6]Пр.4-24 Уточнение суммы'!M49</f>
        <v>0</v>
      </c>
      <c r="T51" s="216"/>
    </row>
    <row r="52" spans="1:20" ht="12" customHeight="1" x14ac:dyDescent="0.2">
      <c r="A52" s="183">
        <v>40</v>
      </c>
      <c r="B52" s="188" t="s">
        <v>106</v>
      </c>
      <c r="C52" s="189" t="s">
        <v>107</v>
      </c>
      <c r="D52" s="186">
        <f t="shared" si="9"/>
        <v>63720373</v>
      </c>
      <c r="E52" s="186">
        <f t="shared" si="4"/>
        <v>63467191</v>
      </c>
      <c r="F52" s="186">
        <f t="shared" si="4"/>
        <v>253182</v>
      </c>
      <c r="G52" s="186">
        <f t="shared" si="5"/>
        <v>15330994</v>
      </c>
      <c r="H52" s="186">
        <f>'[6]Пр.3-24  взр + дети'!H53+'[6]Пр.4-24 Уточнение суммы'!F50</f>
        <v>15327519</v>
      </c>
      <c r="I52" s="186">
        <f>'[6]Пр.3-24  взр + дети'!I53+'[6]Пр.4-24 Уточнение суммы'!G50</f>
        <v>3475</v>
      </c>
      <c r="J52" s="186">
        <f t="shared" si="6"/>
        <v>10033276</v>
      </c>
      <c r="K52" s="186">
        <v>10033276</v>
      </c>
      <c r="L52" s="186">
        <v>0</v>
      </c>
      <c r="M52" s="186">
        <f t="shared" si="7"/>
        <v>34350340</v>
      </c>
      <c r="N52" s="186">
        <v>34338656</v>
      </c>
      <c r="O52" s="186">
        <v>11684</v>
      </c>
      <c r="P52" s="186">
        <f t="shared" si="8"/>
        <v>4005763</v>
      </c>
      <c r="Q52" s="186">
        <f>'[6]Пр.3-24  взр + дети'!Q53+'[6]Пр.4-24 Уточнение суммы'!L50</f>
        <v>3767740</v>
      </c>
      <c r="R52" s="186">
        <f>'[6]Пр.3-24  взр + дети'!R53+'[6]Пр.4-24 Уточнение суммы'!M50</f>
        <v>238023</v>
      </c>
      <c r="T52" s="216"/>
    </row>
    <row r="53" spans="1:20" ht="12" customHeight="1" x14ac:dyDescent="0.2">
      <c r="A53" s="183">
        <v>41</v>
      </c>
      <c r="B53" s="184" t="s">
        <v>108</v>
      </c>
      <c r="C53" s="185" t="s">
        <v>229</v>
      </c>
      <c r="D53" s="186">
        <f t="shared" si="9"/>
        <v>18169216</v>
      </c>
      <c r="E53" s="186">
        <f t="shared" si="4"/>
        <v>18060364</v>
      </c>
      <c r="F53" s="186">
        <f t="shared" si="4"/>
        <v>108852</v>
      </c>
      <c r="G53" s="186">
        <f t="shared" si="5"/>
        <v>3457466</v>
      </c>
      <c r="H53" s="186">
        <f>'[6]Пр.3-24  взр + дети'!H54+'[6]Пр.4-24 Уточнение суммы'!F51</f>
        <v>3457466</v>
      </c>
      <c r="I53" s="186">
        <f>'[6]Пр.3-24  взр + дети'!I54+'[6]Пр.4-24 Уточнение суммы'!G51</f>
        <v>0</v>
      </c>
      <c r="J53" s="186">
        <f t="shared" si="6"/>
        <v>2518150</v>
      </c>
      <c r="K53" s="186">
        <v>2518150</v>
      </c>
      <c r="L53" s="186">
        <v>0</v>
      </c>
      <c r="M53" s="186">
        <f t="shared" si="7"/>
        <v>11047023</v>
      </c>
      <c r="N53" s="186">
        <v>11047023</v>
      </c>
      <c r="O53" s="186">
        <v>0</v>
      </c>
      <c r="P53" s="186">
        <f t="shared" si="8"/>
        <v>1146577</v>
      </c>
      <c r="Q53" s="186">
        <f>'[6]Пр.3-24  взр + дети'!Q54+'[6]Пр.4-24 Уточнение суммы'!L51</f>
        <v>1037725</v>
      </c>
      <c r="R53" s="186">
        <f>'[6]Пр.3-24  взр + дети'!R54+'[6]Пр.4-24 Уточнение суммы'!M51</f>
        <v>108852</v>
      </c>
      <c r="T53" s="216"/>
    </row>
    <row r="54" spans="1:20" ht="12" customHeight="1" x14ac:dyDescent="0.2">
      <c r="A54" s="183">
        <v>42</v>
      </c>
      <c r="B54" s="184" t="s">
        <v>109</v>
      </c>
      <c r="C54" s="185" t="s">
        <v>2</v>
      </c>
      <c r="D54" s="186">
        <f t="shared" si="9"/>
        <v>37417359</v>
      </c>
      <c r="E54" s="186">
        <f t="shared" si="4"/>
        <v>37325923</v>
      </c>
      <c r="F54" s="186">
        <f t="shared" si="4"/>
        <v>91436</v>
      </c>
      <c r="G54" s="186">
        <f t="shared" si="5"/>
        <v>13381609</v>
      </c>
      <c r="H54" s="186">
        <f>'[6]Пр.3-24  взр + дети'!H55+'[6]Пр.4-24 Уточнение суммы'!F52</f>
        <v>13381609</v>
      </c>
      <c r="I54" s="186">
        <f>'[6]Пр.3-24  взр + дети'!I55+'[6]Пр.4-24 Уточнение суммы'!G52</f>
        <v>0</v>
      </c>
      <c r="J54" s="186">
        <f t="shared" si="6"/>
        <v>5346973</v>
      </c>
      <c r="K54" s="186">
        <v>5346973</v>
      </c>
      <c r="L54" s="186">
        <v>0</v>
      </c>
      <c r="M54" s="186">
        <f t="shared" si="7"/>
        <v>16450775</v>
      </c>
      <c r="N54" s="186">
        <v>16450775</v>
      </c>
      <c r="O54" s="186">
        <v>0</v>
      </c>
      <c r="P54" s="186">
        <f t="shared" si="8"/>
        <v>2238002</v>
      </c>
      <c r="Q54" s="186">
        <f>'[6]Пр.3-24  взр + дети'!Q55+'[6]Пр.4-24 Уточнение суммы'!L52</f>
        <v>2146566</v>
      </c>
      <c r="R54" s="186">
        <f>'[6]Пр.3-24  взр + дети'!R55+'[6]Пр.4-24 Уточнение суммы'!M52</f>
        <v>91436</v>
      </c>
      <c r="T54" s="216"/>
    </row>
    <row r="55" spans="1:20" ht="12" customHeight="1" x14ac:dyDescent="0.2">
      <c r="A55" s="183">
        <v>43</v>
      </c>
      <c r="B55" s="188" t="s">
        <v>110</v>
      </c>
      <c r="C55" s="189" t="s">
        <v>3</v>
      </c>
      <c r="D55" s="186">
        <f t="shared" si="9"/>
        <v>14700792</v>
      </c>
      <c r="E55" s="186">
        <f t="shared" si="4"/>
        <v>14570170</v>
      </c>
      <c r="F55" s="186">
        <f t="shared" si="4"/>
        <v>130622</v>
      </c>
      <c r="G55" s="186">
        <f t="shared" si="5"/>
        <v>2908441</v>
      </c>
      <c r="H55" s="186">
        <f>'[6]Пр.3-24  взр + дети'!H56+'[6]Пр.4-24 Уточнение суммы'!F53</f>
        <v>2908441</v>
      </c>
      <c r="I55" s="186">
        <f>'[6]Пр.3-24  взр + дети'!I56+'[6]Пр.4-24 Уточнение суммы'!G53</f>
        <v>0</v>
      </c>
      <c r="J55" s="186">
        <f t="shared" si="6"/>
        <v>1532388</v>
      </c>
      <c r="K55" s="186">
        <v>1532388</v>
      </c>
      <c r="L55" s="186">
        <v>0</v>
      </c>
      <c r="M55" s="186">
        <f t="shared" si="7"/>
        <v>8885522</v>
      </c>
      <c r="N55" s="186">
        <v>8885522</v>
      </c>
      <c r="O55" s="186">
        <v>0</v>
      </c>
      <c r="P55" s="186">
        <f t="shared" si="8"/>
        <v>1374441</v>
      </c>
      <c r="Q55" s="186">
        <f>'[6]Пр.3-24  взр + дети'!Q56+'[6]Пр.4-24 Уточнение суммы'!L53</f>
        <v>1243819</v>
      </c>
      <c r="R55" s="186">
        <f>'[6]Пр.3-24  взр + дети'!R56+'[6]Пр.4-24 Уточнение суммы'!M53</f>
        <v>130622</v>
      </c>
      <c r="T55" s="216"/>
    </row>
    <row r="56" spans="1:20" ht="12" customHeight="1" x14ac:dyDescent="0.2">
      <c r="A56" s="183">
        <v>44</v>
      </c>
      <c r="B56" s="188" t="s">
        <v>111</v>
      </c>
      <c r="C56" s="189" t="s">
        <v>225</v>
      </c>
      <c r="D56" s="186">
        <f t="shared" si="9"/>
        <v>20897381</v>
      </c>
      <c r="E56" s="186">
        <f t="shared" si="4"/>
        <v>20810299</v>
      </c>
      <c r="F56" s="186">
        <f t="shared" si="4"/>
        <v>87082</v>
      </c>
      <c r="G56" s="186">
        <f t="shared" si="5"/>
        <v>4489493</v>
      </c>
      <c r="H56" s="186">
        <f>'[6]Пр.3-24  взр + дети'!H57+'[6]Пр.4-24 Уточнение суммы'!F54</f>
        <v>4489493</v>
      </c>
      <c r="I56" s="186">
        <f>'[6]Пр.3-24  взр + дети'!I57+'[6]Пр.4-24 Уточнение суммы'!G54</f>
        <v>0</v>
      </c>
      <c r="J56" s="186">
        <f t="shared" si="6"/>
        <v>2769834</v>
      </c>
      <c r="K56" s="186">
        <v>2769834</v>
      </c>
      <c r="L56" s="186">
        <v>0</v>
      </c>
      <c r="M56" s="186">
        <f t="shared" si="7"/>
        <v>13196840</v>
      </c>
      <c r="N56" s="186">
        <v>13196840</v>
      </c>
      <c r="O56" s="186">
        <v>0</v>
      </c>
      <c r="P56" s="186">
        <f t="shared" si="8"/>
        <v>441214</v>
      </c>
      <c r="Q56" s="186">
        <f>'[6]Пр.3-24  взр + дети'!Q57+'[6]Пр.4-24 Уточнение суммы'!L54</f>
        <v>354132</v>
      </c>
      <c r="R56" s="186">
        <f>'[6]Пр.3-24  взр + дети'!R57+'[6]Пр.4-24 Уточнение суммы'!M54</f>
        <v>87082</v>
      </c>
      <c r="T56" s="216"/>
    </row>
    <row r="57" spans="1:20" ht="12" customHeight="1" x14ac:dyDescent="0.2">
      <c r="A57" s="183">
        <v>45</v>
      </c>
      <c r="B57" s="187" t="s">
        <v>112</v>
      </c>
      <c r="C57" s="185" t="s">
        <v>0</v>
      </c>
      <c r="D57" s="186">
        <f t="shared" si="9"/>
        <v>22672496</v>
      </c>
      <c r="E57" s="186">
        <f t="shared" si="4"/>
        <v>22643469</v>
      </c>
      <c r="F57" s="186">
        <f t="shared" si="4"/>
        <v>29027</v>
      </c>
      <c r="G57" s="186">
        <f t="shared" si="5"/>
        <v>5458974</v>
      </c>
      <c r="H57" s="186">
        <f>'[6]Пр.3-24  взр + дети'!H58+'[6]Пр.4-24 Уточнение суммы'!F55</f>
        <v>5458974</v>
      </c>
      <c r="I57" s="186">
        <f>'[6]Пр.3-24  взр + дети'!I58+'[6]Пр.4-24 Уточнение суммы'!G55</f>
        <v>0</v>
      </c>
      <c r="J57" s="186">
        <f t="shared" si="6"/>
        <v>3197173</v>
      </c>
      <c r="K57" s="186">
        <v>3197173</v>
      </c>
      <c r="L57" s="186">
        <v>0</v>
      </c>
      <c r="M57" s="186">
        <f t="shared" si="7"/>
        <v>11718841</v>
      </c>
      <c r="N57" s="186">
        <v>11718841</v>
      </c>
      <c r="O57" s="186">
        <v>0</v>
      </c>
      <c r="P57" s="186">
        <f t="shared" si="8"/>
        <v>2297508</v>
      </c>
      <c r="Q57" s="186">
        <f>'[6]Пр.3-24  взр + дети'!Q58+'[6]Пр.4-24 Уточнение суммы'!L55</f>
        <v>2268481</v>
      </c>
      <c r="R57" s="186">
        <f>'[6]Пр.3-24  взр + дети'!R58+'[6]Пр.4-24 Уточнение суммы'!M55</f>
        <v>29027</v>
      </c>
      <c r="T57" s="216"/>
    </row>
    <row r="58" spans="1:20" ht="12" customHeight="1" x14ac:dyDescent="0.2">
      <c r="A58" s="183">
        <v>46</v>
      </c>
      <c r="B58" s="188" t="s">
        <v>113</v>
      </c>
      <c r="C58" s="189" t="s">
        <v>4</v>
      </c>
      <c r="D58" s="186">
        <f t="shared" si="9"/>
        <v>10896710</v>
      </c>
      <c r="E58" s="186">
        <f t="shared" si="4"/>
        <v>10885099</v>
      </c>
      <c r="F58" s="186">
        <f t="shared" si="4"/>
        <v>11611</v>
      </c>
      <c r="G58" s="186">
        <f t="shared" si="5"/>
        <v>2150926</v>
      </c>
      <c r="H58" s="186">
        <f>'[6]Пр.3-24  взр + дети'!H59+'[6]Пр.4-24 Уточнение суммы'!F56</f>
        <v>2150926</v>
      </c>
      <c r="I58" s="186">
        <f>'[6]Пр.3-24  взр + дети'!I59+'[6]Пр.4-24 Уточнение суммы'!G56</f>
        <v>0</v>
      </c>
      <c r="J58" s="186">
        <f t="shared" si="6"/>
        <v>1211229</v>
      </c>
      <c r="K58" s="186">
        <v>1211229</v>
      </c>
      <c r="L58" s="186">
        <v>0</v>
      </c>
      <c r="M58" s="186">
        <f t="shared" si="7"/>
        <v>6133989</v>
      </c>
      <c r="N58" s="186">
        <v>6133989</v>
      </c>
      <c r="O58" s="186">
        <v>0</v>
      </c>
      <c r="P58" s="186">
        <f t="shared" si="8"/>
        <v>1400566</v>
      </c>
      <c r="Q58" s="186">
        <f>'[6]Пр.3-24  взр + дети'!Q59+'[6]Пр.4-24 Уточнение суммы'!L56</f>
        <v>1388955</v>
      </c>
      <c r="R58" s="186">
        <f>'[6]Пр.3-24  взр + дети'!R59+'[6]Пр.4-24 Уточнение суммы'!M56</f>
        <v>11611</v>
      </c>
      <c r="T58" s="216"/>
    </row>
    <row r="59" spans="1:20" ht="12" customHeight="1" x14ac:dyDescent="0.2">
      <c r="A59" s="183">
        <v>47</v>
      </c>
      <c r="B59" s="187" t="s">
        <v>114</v>
      </c>
      <c r="C59" s="185" t="s">
        <v>1</v>
      </c>
      <c r="D59" s="186">
        <f t="shared" si="9"/>
        <v>14475887</v>
      </c>
      <c r="E59" s="186">
        <f t="shared" si="4"/>
        <v>14475887</v>
      </c>
      <c r="F59" s="186">
        <f t="shared" si="4"/>
        <v>0</v>
      </c>
      <c r="G59" s="186">
        <f t="shared" si="5"/>
        <v>3669431</v>
      </c>
      <c r="H59" s="186">
        <f>'[6]Пр.3-24  взр + дети'!H60+'[6]Пр.4-24 Уточнение суммы'!F57</f>
        <v>3669431</v>
      </c>
      <c r="I59" s="186">
        <f>'[6]Пр.3-24  взр + дети'!I60+'[6]Пр.4-24 Уточнение суммы'!G57</f>
        <v>0</v>
      </c>
      <c r="J59" s="186">
        <f t="shared" si="6"/>
        <v>1226959</v>
      </c>
      <c r="K59" s="186">
        <v>1226959</v>
      </c>
      <c r="L59" s="186">
        <v>0</v>
      </c>
      <c r="M59" s="186">
        <f t="shared" si="7"/>
        <v>8456142</v>
      </c>
      <c r="N59" s="186">
        <v>8456142</v>
      </c>
      <c r="O59" s="186">
        <v>0</v>
      </c>
      <c r="P59" s="186">
        <f t="shared" si="8"/>
        <v>1123355</v>
      </c>
      <c r="Q59" s="186">
        <f>'[6]Пр.3-24  взр + дети'!Q60+'[6]Пр.4-24 Уточнение суммы'!L57</f>
        <v>1123355</v>
      </c>
      <c r="R59" s="186">
        <f>'[6]Пр.3-24  взр + дети'!R60+'[6]Пр.4-24 Уточнение суммы'!M57</f>
        <v>0</v>
      </c>
      <c r="T59" s="216"/>
    </row>
    <row r="60" spans="1:20" ht="12" customHeight="1" x14ac:dyDescent="0.2">
      <c r="A60" s="183">
        <v>48</v>
      </c>
      <c r="B60" s="188" t="s">
        <v>115</v>
      </c>
      <c r="C60" s="189" t="s">
        <v>226</v>
      </c>
      <c r="D60" s="186">
        <f t="shared" si="9"/>
        <v>31975815</v>
      </c>
      <c r="E60" s="186">
        <f t="shared" si="4"/>
        <v>31933652</v>
      </c>
      <c r="F60" s="186">
        <f t="shared" si="4"/>
        <v>42163</v>
      </c>
      <c r="G60" s="186">
        <f t="shared" si="5"/>
        <v>5740436</v>
      </c>
      <c r="H60" s="186">
        <f>'[6]Пр.3-24  взр + дети'!H61+'[6]Пр.4-24 Уточнение суммы'!F58</f>
        <v>5740436</v>
      </c>
      <c r="I60" s="186">
        <f>'[6]Пр.3-24  взр + дети'!I61+'[6]Пр.4-24 Уточнение суммы'!G58</f>
        <v>0</v>
      </c>
      <c r="J60" s="186">
        <f t="shared" si="6"/>
        <v>2827512</v>
      </c>
      <c r="K60" s="186">
        <v>2827512</v>
      </c>
      <c r="L60" s="186">
        <v>0</v>
      </c>
      <c r="M60" s="186">
        <f t="shared" si="7"/>
        <v>19123442</v>
      </c>
      <c r="N60" s="186">
        <v>19111758</v>
      </c>
      <c r="O60" s="186">
        <v>11684</v>
      </c>
      <c r="P60" s="186">
        <f t="shared" si="8"/>
        <v>4284425</v>
      </c>
      <c r="Q60" s="186">
        <f>'[6]Пр.3-24  взр + дети'!Q61+'[6]Пр.4-24 Уточнение суммы'!L58</f>
        <v>4253946</v>
      </c>
      <c r="R60" s="186">
        <f>'[6]Пр.3-24  взр + дети'!R61+'[6]Пр.4-24 Уточнение суммы'!M58</f>
        <v>30479</v>
      </c>
      <c r="T60" s="216"/>
    </row>
    <row r="61" spans="1:20" ht="12" customHeight="1" x14ac:dyDescent="0.2">
      <c r="A61" s="183">
        <v>49</v>
      </c>
      <c r="B61" s="188" t="s">
        <v>116</v>
      </c>
      <c r="C61" s="189" t="s">
        <v>26</v>
      </c>
      <c r="D61" s="186">
        <f t="shared" si="9"/>
        <v>80822346</v>
      </c>
      <c r="E61" s="186">
        <f t="shared" si="4"/>
        <v>80394946</v>
      </c>
      <c r="F61" s="186">
        <f t="shared" si="4"/>
        <v>427400</v>
      </c>
      <c r="G61" s="186">
        <f t="shared" si="5"/>
        <v>16807801</v>
      </c>
      <c r="H61" s="186">
        <f>'[6]Пр.3-24  взр + дети'!H62+'[6]Пр.4-24 Уточнение суммы'!F59</f>
        <v>16804326</v>
      </c>
      <c r="I61" s="186">
        <f>'[6]Пр.3-24  взр + дети'!I62+'[6]Пр.4-24 Уточнение суммы'!G59</f>
        <v>3475</v>
      </c>
      <c r="J61" s="186">
        <f t="shared" si="6"/>
        <v>10290203</v>
      </c>
      <c r="K61" s="186">
        <v>10290203</v>
      </c>
      <c r="L61" s="186">
        <v>0</v>
      </c>
      <c r="M61" s="186">
        <f t="shared" si="7"/>
        <v>48736006</v>
      </c>
      <c r="N61" s="186">
        <v>48715559</v>
      </c>
      <c r="O61" s="186">
        <v>20447</v>
      </c>
      <c r="P61" s="186">
        <f t="shared" si="8"/>
        <v>4988336</v>
      </c>
      <c r="Q61" s="186">
        <f>'[6]Пр.3-24  взр + дети'!Q62+'[6]Пр.4-24 Уточнение суммы'!L59</f>
        <v>4584858</v>
      </c>
      <c r="R61" s="186">
        <f>'[6]Пр.3-24  взр + дети'!R62+'[6]Пр.4-24 Уточнение суммы'!M59</f>
        <v>403478</v>
      </c>
      <c r="T61" s="216"/>
    </row>
    <row r="62" spans="1:20" ht="12" customHeight="1" x14ac:dyDescent="0.2">
      <c r="A62" s="183">
        <v>50</v>
      </c>
      <c r="B62" s="188" t="s">
        <v>117</v>
      </c>
      <c r="C62" s="189" t="s">
        <v>227</v>
      </c>
      <c r="D62" s="186">
        <f t="shared" si="9"/>
        <v>12605604</v>
      </c>
      <c r="E62" s="186">
        <f t="shared" si="4"/>
        <v>12583834</v>
      </c>
      <c r="F62" s="186">
        <f t="shared" si="4"/>
        <v>21770</v>
      </c>
      <c r="G62" s="186">
        <f t="shared" si="5"/>
        <v>2199574</v>
      </c>
      <c r="H62" s="186">
        <f>'[6]Пр.3-24  взр + дети'!H63+'[6]Пр.4-24 Уточнение суммы'!F60</f>
        <v>2199574</v>
      </c>
      <c r="I62" s="186">
        <f>'[6]Пр.3-24  взр + дети'!I63+'[6]Пр.4-24 Уточнение суммы'!G60</f>
        <v>0</v>
      </c>
      <c r="J62" s="186">
        <f t="shared" si="6"/>
        <v>1448494</v>
      </c>
      <c r="K62" s="186">
        <v>1448494</v>
      </c>
      <c r="L62" s="186">
        <v>0</v>
      </c>
      <c r="M62" s="186">
        <f t="shared" si="7"/>
        <v>7168005</v>
      </c>
      <c r="N62" s="186">
        <v>7168005</v>
      </c>
      <c r="O62" s="186">
        <v>0</v>
      </c>
      <c r="P62" s="186">
        <f t="shared" si="8"/>
        <v>1789531</v>
      </c>
      <c r="Q62" s="186">
        <f>'[6]Пр.3-24  взр + дети'!Q63+'[6]Пр.4-24 Уточнение суммы'!L60</f>
        <v>1767761</v>
      </c>
      <c r="R62" s="186">
        <f>'[6]Пр.3-24  взр + дети'!R63+'[6]Пр.4-24 Уточнение суммы'!M60</f>
        <v>21770</v>
      </c>
      <c r="T62" s="216"/>
    </row>
    <row r="63" spans="1:20" ht="12" customHeight="1" x14ac:dyDescent="0.2">
      <c r="A63" s="183">
        <v>51</v>
      </c>
      <c r="B63" s="188" t="s">
        <v>231</v>
      </c>
      <c r="C63" s="189" t="s">
        <v>230</v>
      </c>
      <c r="D63" s="186">
        <f t="shared" si="9"/>
        <v>0</v>
      </c>
      <c r="E63" s="186">
        <f t="shared" si="4"/>
        <v>0</v>
      </c>
      <c r="F63" s="186">
        <f t="shared" si="4"/>
        <v>0</v>
      </c>
      <c r="G63" s="186">
        <f t="shared" si="5"/>
        <v>0</v>
      </c>
      <c r="H63" s="186">
        <f>'[6]Пр.3-24  взр + дети'!H64+'[6]Пр.4-24 Уточнение суммы'!F61</f>
        <v>0</v>
      </c>
      <c r="I63" s="186">
        <f>'[6]Пр.3-24  взр + дети'!I64+'[6]Пр.4-24 Уточнение суммы'!G61</f>
        <v>0</v>
      </c>
      <c r="J63" s="186">
        <f t="shared" si="6"/>
        <v>0</v>
      </c>
      <c r="K63" s="186">
        <v>0</v>
      </c>
      <c r="L63" s="186">
        <v>0</v>
      </c>
      <c r="M63" s="186">
        <f t="shared" si="7"/>
        <v>0</v>
      </c>
      <c r="N63" s="186">
        <v>0</v>
      </c>
      <c r="O63" s="186">
        <v>0</v>
      </c>
      <c r="P63" s="186">
        <f t="shared" si="8"/>
        <v>0</v>
      </c>
      <c r="Q63" s="186">
        <f>'[6]Пр.3-24  взр + дети'!Q64+'[6]Пр.4-24 Уточнение суммы'!L61</f>
        <v>0</v>
      </c>
      <c r="R63" s="186">
        <f>'[6]Пр.3-24  взр + дети'!R64+'[6]Пр.4-24 Уточнение суммы'!M61</f>
        <v>0</v>
      </c>
      <c r="T63" s="216"/>
    </row>
    <row r="64" spans="1:20" ht="12" customHeight="1" x14ac:dyDescent="0.2">
      <c r="A64" s="183">
        <v>52</v>
      </c>
      <c r="B64" s="194" t="s">
        <v>241</v>
      </c>
      <c r="C64" s="191" t="s">
        <v>242</v>
      </c>
      <c r="D64" s="186">
        <f t="shared" si="9"/>
        <v>0</v>
      </c>
      <c r="E64" s="186">
        <f t="shared" si="4"/>
        <v>0</v>
      </c>
      <c r="F64" s="186">
        <f t="shared" si="4"/>
        <v>0</v>
      </c>
      <c r="G64" s="186">
        <f t="shared" si="5"/>
        <v>0</v>
      </c>
      <c r="H64" s="186">
        <f>'[6]Пр.3-24  взр + дети'!H65+'[6]Пр.4-24 Уточнение суммы'!F62</f>
        <v>0</v>
      </c>
      <c r="I64" s="186">
        <f>'[6]Пр.3-24  взр + дети'!I65+'[6]Пр.4-24 Уточнение суммы'!G62</f>
        <v>0</v>
      </c>
      <c r="J64" s="186">
        <f t="shared" si="6"/>
        <v>0</v>
      </c>
      <c r="K64" s="186">
        <v>0</v>
      </c>
      <c r="L64" s="186">
        <v>0</v>
      </c>
      <c r="M64" s="186">
        <f t="shared" si="7"/>
        <v>0</v>
      </c>
      <c r="N64" s="186">
        <v>0</v>
      </c>
      <c r="O64" s="186">
        <v>0</v>
      </c>
      <c r="P64" s="186">
        <f t="shared" si="8"/>
        <v>0</v>
      </c>
      <c r="Q64" s="186">
        <f>'[6]Пр.3-24  взр + дети'!Q65+'[6]Пр.4-24 Уточнение суммы'!L62</f>
        <v>0</v>
      </c>
      <c r="R64" s="186">
        <f>'[6]Пр.3-24  взр + дети'!R65+'[6]Пр.4-24 Уточнение суммы'!M62</f>
        <v>0</v>
      </c>
      <c r="T64" s="216"/>
    </row>
    <row r="65" spans="1:20" ht="12" customHeight="1" x14ac:dyDescent="0.2">
      <c r="A65" s="183">
        <v>53</v>
      </c>
      <c r="B65" s="188" t="s">
        <v>118</v>
      </c>
      <c r="C65" s="189" t="s">
        <v>54</v>
      </c>
      <c r="D65" s="186">
        <f t="shared" si="9"/>
        <v>233687</v>
      </c>
      <c r="E65" s="186">
        <f t="shared" si="4"/>
        <v>0</v>
      </c>
      <c r="F65" s="186">
        <f t="shared" si="4"/>
        <v>233687</v>
      </c>
      <c r="G65" s="186">
        <f t="shared" si="5"/>
        <v>0</v>
      </c>
      <c r="H65" s="186">
        <f>'[6]Пр.3-24  взр + дети'!H66+'[6]Пр.4-24 Уточнение суммы'!F63</f>
        <v>0</v>
      </c>
      <c r="I65" s="186">
        <f>'[6]Пр.3-24  взр + дети'!I66+'[6]Пр.4-24 Уточнение суммы'!G63</f>
        <v>0</v>
      </c>
      <c r="J65" s="186">
        <f t="shared" si="6"/>
        <v>0</v>
      </c>
      <c r="K65" s="186">
        <v>0</v>
      </c>
      <c r="L65" s="186">
        <v>0</v>
      </c>
      <c r="M65" s="186">
        <f t="shared" si="7"/>
        <v>2921</v>
      </c>
      <c r="N65" s="186">
        <v>0</v>
      </c>
      <c r="O65" s="186">
        <v>2921</v>
      </c>
      <c r="P65" s="186">
        <f t="shared" si="8"/>
        <v>230766</v>
      </c>
      <c r="Q65" s="186">
        <f>'[6]Пр.3-24  взр + дети'!Q66+'[6]Пр.4-24 Уточнение суммы'!L63</f>
        <v>0</v>
      </c>
      <c r="R65" s="186">
        <f>'[6]Пр.3-24  взр + дети'!R66+'[6]Пр.4-24 Уточнение суммы'!M63</f>
        <v>230766</v>
      </c>
      <c r="T65" s="216"/>
    </row>
    <row r="66" spans="1:20" ht="12" customHeight="1" x14ac:dyDescent="0.2">
      <c r="A66" s="183">
        <v>54</v>
      </c>
      <c r="B66" s="187" t="s">
        <v>119</v>
      </c>
      <c r="C66" s="189" t="s">
        <v>298</v>
      </c>
      <c r="D66" s="186">
        <f t="shared" si="9"/>
        <v>362840</v>
      </c>
      <c r="E66" s="186">
        <f t="shared" si="4"/>
        <v>0</v>
      </c>
      <c r="F66" s="186">
        <f t="shared" si="4"/>
        <v>362840</v>
      </c>
      <c r="G66" s="186">
        <f t="shared" si="5"/>
        <v>0</v>
      </c>
      <c r="H66" s="186">
        <f>'[6]Пр.3-24  взр + дети'!H67+'[6]Пр.4-24 Уточнение суммы'!F64</f>
        <v>0</v>
      </c>
      <c r="I66" s="186">
        <f>'[6]Пр.3-24  взр + дети'!I67+'[6]Пр.4-24 Уточнение суммы'!G64</f>
        <v>0</v>
      </c>
      <c r="J66" s="186">
        <f t="shared" si="6"/>
        <v>0</v>
      </c>
      <c r="K66" s="186">
        <v>0</v>
      </c>
      <c r="L66" s="186">
        <v>0</v>
      </c>
      <c r="M66" s="186">
        <f t="shared" si="7"/>
        <v>0</v>
      </c>
      <c r="N66" s="186">
        <v>0</v>
      </c>
      <c r="O66" s="186">
        <v>0</v>
      </c>
      <c r="P66" s="186">
        <f t="shared" si="8"/>
        <v>362840</v>
      </c>
      <c r="Q66" s="186">
        <f>'[6]Пр.3-24  взр + дети'!Q67+'[6]Пр.4-24 Уточнение суммы'!L64</f>
        <v>0</v>
      </c>
      <c r="R66" s="186">
        <f>'[6]Пр.3-24  взр + дети'!R67+'[6]Пр.4-24 Уточнение суммы'!M64</f>
        <v>362840</v>
      </c>
      <c r="T66" s="216"/>
    </row>
    <row r="67" spans="1:20" ht="12" customHeight="1" x14ac:dyDescent="0.2">
      <c r="A67" s="183">
        <v>55</v>
      </c>
      <c r="B67" s="190" t="s">
        <v>120</v>
      </c>
      <c r="C67" s="191" t="s">
        <v>121</v>
      </c>
      <c r="D67" s="186">
        <f t="shared" si="9"/>
        <v>58054</v>
      </c>
      <c r="E67" s="186">
        <f t="shared" si="4"/>
        <v>0</v>
      </c>
      <c r="F67" s="186">
        <f t="shared" si="4"/>
        <v>58054</v>
      </c>
      <c r="G67" s="186">
        <f t="shared" si="5"/>
        <v>0</v>
      </c>
      <c r="H67" s="186">
        <f>'[6]Пр.3-24  взр + дети'!H68+'[6]Пр.4-24 Уточнение суммы'!F65</f>
        <v>0</v>
      </c>
      <c r="I67" s="186">
        <f>'[6]Пр.3-24  взр + дети'!I68+'[6]Пр.4-24 Уточнение суммы'!G65</f>
        <v>0</v>
      </c>
      <c r="J67" s="186">
        <f t="shared" si="6"/>
        <v>0</v>
      </c>
      <c r="K67" s="186">
        <v>0</v>
      </c>
      <c r="L67" s="186">
        <v>0</v>
      </c>
      <c r="M67" s="186">
        <f t="shared" si="7"/>
        <v>0</v>
      </c>
      <c r="N67" s="186">
        <v>0</v>
      </c>
      <c r="O67" s="186">
        <v>0</v>
      </c>
      <c r="P67" s="186">
        <f t="shared" si="8"/>
        <v>58054</v>
      </c>
      <c r="Q67" s="186">
        <f>'[6]Пр.3-24  взр + дети'!Q68+'[6]Пр.4-24 Уточнение суммы'!L65</f>
        <v>0</v>
      </c>
      <c r="R67" s="186">
        <f>'[6]Пр.3-24  взр + дети'!R68+'[6]Пр.4-24 Уточнение суммы'!M65</f>
        <v>58054</v>
      </c>
      <c r="T67" s="216"/>
    </row>
    <row r="68" spans="1:20" ht="12" customHeight="1" x14ac:dyDescent="0.2">
      <c r="A68" s="183">
        <v>56</v>
      </c>
      <c r="B68" s="187" t="s">
        <v>122</v>
      </c>
      <c r="C68" s="189" t="s">
        <v>299</v>
      </c>
      <c r="D68" s="186">
        <f t="shared" si="9"/>
        <v>65311</v>
      </c>
      <c r="E68" s="186">
        <f t="shared" si="4"/>
        <v>0</v>
      </c>
      <c r="F68" s="186">
        <f t="shared" si="4"/>
        <v>65311</v>
      </c>
      <c r="G68" s="186">
        <f t="shared" si="5"/>
        <v>0</v>
      </c>
      <c r="H68" s="186">
        <f>'[6]Пр.3-24  взр + дети'!H69+'[6]Пр.4-24 Уточнение суммы'!F66</f>
        <v>0</v>
      </c>
      <c r="I68" s="186">
        <f>'[6]Пр.3-24  взр + дети'!I69+'[6]Пр.4-24 Уточнение суммы'!G66</f>
        <v>0</v>
      </c>
      <c r="J68" s="186">
        <f t="shared" si="6"/>
        <v>0</v>
      </c>
      <c r="K68" s="186">
        <v>0</v>
      </c>
      <c r="L68" s="186">
        <v>0</v>
      </c>
      <c r="M68" s="186">
        <f t="shared" si="7"/>
        <v>0</v>
      </c>
      <c r="N68" s="186">
        <v>0</v>
      </c>
      <c r="O68" s="186">
        <v>0</v>
      </c>
      <c r="P68" s="186">
        <f t="shared" si="8"/>
        <v>65311</v>
      </c>
      <c r="Q68" s="186">
        <f>'[6]Пр.3-24  взр + дети'!Q69+'[6]Пр.4-24 Уточнение суммы'!L66</f>
        <v>0</v>
      </c>
      <c r="R68" s="186">
        <f>'[6]Пр.3-24  взр + дети'!R69+'[6]Пр.4-24 Уточнение суммы'!M66</f>
        <v>65311</v>
      </c>
      <c r="T68" s="216"/>
    </row>
    <row r="69" spans="1:20" ht="12" customHeight="1" x14ac:dyDescent="0.2">
      <c r="A69" s="183">
        <v>57</v>
      </c>
      <c r="B69" s="188" t="s">
        <v>123</v>
      </c>
      <c r="C69" s="189" t="s">
        <v>401</v>
      </c>
      <c r="D69" s="186">
        <f t="shared" si="9"/>
        <v>5805</v>
      </c>
      <c r="E69" s="186">
        <f t="shared" si="4"/>
        <v>0</v>
      </c>
      <c r="F69" s="186">
        <f t="shared" si="4"/>
        <v>5805</v>
      </c>
      <c r="G69" s="186">
        <f t="shared" si="5"/>
        <v>0</v>
      </c>
      <c r="H69" s="186">
        <f>'[6]Пр.3-24  взр + дети'!H70+'[6]Пр.4-24 Уточнение суммы'!F67</f>
        <v>0</v>
      </c>
      <c r="I69" s="186">
        <f>'[6]Пр.3-24  взр + дети'!I70+'[6]Пр.4-24 Уточнение суммы'!G67</f>
        <v>0</v>
      </c>
      <c r="J69" s="186">
        <f t="shared" si="6"/>
        <v>0</v>
      </c>
      <c r="K69" s="186">
        <v>0</v>
      </c>
      <c r="L69" s="186">
        <v>0</v>
      </c>
      <c r="M69" s="186">
        <f t="shared" si="7"/>
        <v>0</v>
      </c>
      <c r="N69" s="186">
        <v>0</v>
      </c>
      <c r="O69" s="186">
        <v>0</v>
      </c>
      <c r="P69" s="186">
        <f t="shared" si="8"/>
        <v>5805</v>
      </c>
      <c r="Q69" s="186">
        <f>'[6]Пр.3-24  взр + дети'!Q70+'[6]Пр.4-24 Уточнение суммы'!L67</f>
        <v>0</v>
      </c>
      <c r="R69" s="186">
        <f>'[6]Пр.3-24  взр + дети'!R70+'[6]Пр.4-24 Уточнение суммы'!M67</f>
        <v>5805</v>
      </c>
      <c r="T69" s="216"/>
    </row>
    <row r="70" spans="1:20" ht="12" customHeight="1" x14ac:dyDescent="0.2">
      <c r="A70" s="183">
        <v>58</v>
      </c>
      <c r="B70" s="184" t="s">
        <v>124</v>
      </c>
      <c r="C70" s="189" t="s">
        <v>300</v>
      </c>
      <c r="D70" s="186">
        <f t="shared" si="9"/>
        <v>0</v>
      </c>
      <c r="E70" s="186">
        <f t="shared" si="4"/>
        <v>0</v>
      </c>
      <c r="F70" s="186">
        <f t="shared" si="4"/>
        <v>0</v>
      </c>
      <c r="G70" s="186">
        <f t="shared" si="5"/>
        <v>0</v>
      </c>
      <c r="H70" s="186">
        <f>'[6]Пр.3-24  взр + дети'!H71+'[6]Пр.4-24 Уточнение суммы'!F68</f>
        <v>0</v>
      </c>
      <c r="I70" s="186">
        <f>'[6]Пр.3-24  взр + дети'!I71+'[6]Пр.4-24 Уточнение суммы'!G68</f>
        <v>0</v>
      </c>
      <c r="J70" s="186">
        <f t="shared" si="6"/>
        <v>0</v>
      </c>
      <c r="K70" s="186">
        <v>0</v>
      </c>
      <c r="L70" s="186">
        <v>0</v>
      </c>
      <c r="M70" s="186">
        <f t="shared" si="7"/>
        <v>0</v>
      </c>
      <c r="N70" s="186">
        <v>0</v>
      </c>
      <c r="O70" s="186">
        <v>0</v>
      </c>
      <c r="P70" s="186">
        <f t="shared" si="8"/>
        <v>0</v>
      </c>
      <c r="Q70" s="186">
        <f>'[6]Пр.3-24  взр + дети'!Q71+'[6]Пр.4-24 Уточнение суммы'!L68</f>
        <v>0</v>
      </c>
      <c r="R70" s="186">
        <f>'[6]Пр.3-24  взр + дети'!R71+'[6]Пр.4-24 Уточнение суммы'!M68</f>
        <v>0</v>
      </c>
      <c r="T70" s="216"/>
    </row>
    <row r="71" spans="1:20" ht="12" customHeight="1" x14ac:dyDescent="0.2">
      <c r="A71" s="183">
        <v>59</v>
      </c>
      <c r="B71" s="184" t="s">
        <v>125</v>
      </c>
      <c r="C71" s="189" t="s">
        <v>301</v>
      </c>
      <c r="D71" s="186">
        <f t="shared" si="9"/>
        <v>0</v>
      </c>
      <c r="E71" s="186">
        <f t="shared" si="4"/>
        <v>0</v>
      </c>
      <c r="F71" s="186">
        <f t="shared" si="4"/>
        <v>0</v>
      </c>
      <c r="G71" s="186">
        <f t="shared" si="5"/>
        <v>0</v>
      </c>
      <c r="H71" s="186">
        <f>'[6]Пр.3-24  взр + дети'!H72+'[6]Пр.4-24 Уточнение суммы'!F69</f>
        <v>0</v>
      </c>
      <c r="I71" s="186">
        <f>'[6]Пр.3-24  взр + дети'!I72+'[6]Пр.4-24 Уточнение суммы'!G69</f>
        <v>0</v>
      </c>
      <c r="J71" s="186">
        <f t="shared" si="6"/>
        <v>0</v>
      </c>
      <c r="K71" s="186">
        <v>0</v>
      </c>
      <c r="L71" s="186">
        <v>0</v>
      </c>
      <c r="M71" s="186">
        <f t="shared" si="7"/>
        <v>0</v>
      </c>
      <c r="N71" s="186">
        <v>0</v>
      </c>
      <c r="O71" s="186">
        <v>0</v>
      </c>
      <c r="P71" s="186">
        <f t="shared" si="8"/>
        <v>0</v>
      </c>
      <c r="Q71" s="186">
        <f>'[6]Пр.3-24  взр + дети'!Q72+'[6]Пр.4-24 Уточнение суммы'!L69</f>
        <v>0</v>
      </c>
      <c r="R71" s="186">
        <f>'[6]Пр.3-24  взр + дети'!R72+'[6]Пр.4-24 Уточнение суммы'!M69</f>
        <v>0</v>
      </c>
      <c r="T71" s="216"/>
    </row>
    <row r="72" spans="1:20" ht="12" customHeight="1" x14ac:dyDescent="0.2">
      <c r="A72" s="183">
        <v>60</v>
      </c>
      <c r="B72" s="187" t="s">
        <v>126</v>
      </c>
      <c r="C72" s="189" t="s">
        <v>302</v>
      </c>
      <c r="D72" s="186">
        <f t="shared" si="9"/>
        <v>64876054</v>
      </c>
      <c r="E72" s="186">
        <f t="shared" si="4"/>
        <v>64876054</v>
      </c>
      <c r="F72" s="186">
        <f t="shared" si="4"/>
        <v>0</v>
      </c>
      <c r="G72" s="186">
        <f t="shared" si="5"/>
        <v>16085034</v>
      </c>
      <c r="H72" s="186">
        <f>'[6]Пр.3-24  взр + дети'!H73+'[6]Пр.4-24 Уточнение суммы'!F70</f>
        <v>16085034</v>
      </c>
      <c r="I72" s="186">
        <f>'[6]Пр.3-24  взр + дети'!I73+'[6]Пр.4-24 Уточнение суммы'!G70</f>
        <v>0</v>
      </c>
      <c r="J72" s="186">
        <f t="shared" si="6"/>
        <v>8127294</v>
      </c>
      <c r="K72" s="186">
        <v>8127294</v>
      </c>
      <c r="L72" s="186">
        <v>0</v>
      </c>
      <c r="M72" s="186">
        <f t="shared" si="7"/>
        <v>38065785</v>
      </c>
      <c r="N72" s="186">
        <v>38065785</v>
      </c>
      <c r="O72" s="186">
        <v>0</v>
      </c>
      <c r="P72" s="186">
        <f t="shared" si="8"/>
        <v>2597941</v>
      </c>
      <c r="Q72" s="186">
        <f>'[6]Пр.3-24  взр + дети'!Q73+'[6]Пр.4-24 Уточнение суммы'!L70</f>
        <v>2597941</v>
      </c>
      <c r="R72" s="186">
        <f>'[6]Пр.3-24  взр + дети'!R73+'[6]Пр.4-24 Уточнение суммы'!M70</f>
        <v>0</v>
      </c>
      <c r="T72" s="216"/>
    </row>
    <row r="73" spans="1:20" ht="12" customHeight="1" x14ac:dyDescent="0.2">
      <c r="A73" s="183">
        <v>61</v>
      </c>
      <c r="B73" s="187" t="s">
        <v>127</v>
      </c>
      <c r="C73" s="185" t="s">
        <v>53</v>
      </c>
      <c r="D73" s="186">
        <f t="shared" si="9"/>
        <v>50809422</v>
      </c>
      <c r="E73" s="186">
        <f t="shared" si="4"/>
        <v>50809422</v>
      </c>
      <c r="F73" s="186">
        <f t="shared" si="4"/>
        <v>0</v>
      </c>
      <c r="G73" s="186">
        <f t="shared" si="5"/>
        <v>11581642</v>
      </c>
      <c r="H73" s="186">
        <f>'[6]Пр.3-24  взр + дети'!H74+'[6]Пр.4-24 Уточнение суммы'!F71</f>
        <v>11581642</v>
      </c>
      <c r="I73" s="186">
        <f>'[6]Пр.3-24  взр + дети'!I74+'[6]Пр.4-24 Уточнение суммы'!G71</f>
        <v>0</v>
      </c>
      <c r="J73" s="186">
        <f t="shared" si="6"/>
        <v>4982556</v>
      </c>
      <c r="K73" s="186">
        <v>4982556</v>
      </c>
      <c r="L73" s="186">
        <v>0</v>
      </c>
      <c r="M73" s="186">
        <f t="shared" si="7"/>
        <v>30296065</v>
      </c>
      <c r="N73" s="186">
        <v>30296065</v>
      </c>
      <c r="O73" s="186">
        <v>0</v>
      </c>
      <c r="P73" s="186">
        <f t="shared" si="8"/>
        <v>3949159</v>
      </c>
      <c r="Q73" s="186">
        <f>'[6]Пр.3-24  взр + дети'!Q74+'[6]Пр.4-24 Уточнение суммы'!L71</f>
        <v>3949159</v>
      </c>
      <c r="R73" s="186">
        <f>'[6]Пр.3-24  взр + дети'!R74+'[6]Пр.4-24 Уточнение суммы'!M71</f>
        <v>0</v>
      </c>
      <c r="T73" s="216"/>
    </row>
    <row r="74" spans="1:20" ht="12" customHeight="1" x14ac:dyDescent="0.2">
      <c r="A74" s="183">
        <v>62</v>
      </c>
      <c r="B74" s="187" t="s">
        <v>128</v>
      </c>
      <c r="C74" s="189" t="s">
        <v>303</v>
      </c>
      <c r="D74" s="186">
        <f t="shared" si="9"/>
        <v>93954348</v>
      </c>
      <c r="E74" s="186">
        <f t="shared" si="4"/>
        <v>93954348</v>
      </c>
      <c r="F74" s="186">
        <f t="shared" si="4"/>
        <v>0</v>
      </c>
      <c r="G74" s="186">
        <f t="shared" si="5"/>
        <v>22086083</v>
      </c>
      <c r="H74" s="186">
        <f>'[6]Пр.3-24  взр + дети'!H75+'[6]Пр.4-24 Уточнение суммы'!F72</f>
        <v>22086083</v>
      </c>
      <c r="I74" s="186">
        <f>'[6]Пр.3-24  взр + дети'!I75+'[6]Пр.4-24 Уточнение суммы'!G72</f>
        <v>0</v>
      </c>
      <c r="J74" s="186">
        <f t="shared" si="6"/>
        <v>9969044</v>
      </c>
      <c r="K74" s="186">
        <v>9969044</v>
      </c>
      <c r="L74" s="186">
        <v>0</v>
      </c>
      <c r="M74" s="186">
        <f t="shared" si="7"/>
        <v>54913809</v>
      </c>
      <c r="N74" s="186">
        <v>54913809</v>
      </c>
      <c r="O74" s="186">
        <v>0</v>
      </c>
      <c r="P74" s="186">
        <f t="shared" si="8"/>
        <v>6985412</v>
      </c>
      <c r="Q74" s="186">
        <f>'[6]Пр.3-24  взр + дети'!Q75+'[6]Пр.4-24 Уточнение суммы'!L72</f>
        <v>6985412</v>
      </c>
      <c r="R74" s="186">
        <f>'[6]Пр.3-24  взр + дети'!R75+'[6]Пр.4-24 Уточнение суммы'!M72</f>
        <v>0</v>
      </c>
      <c r="T74" s="216"/>
    </row>
    <row r="75" spans="1:20" ht="12" customHeight="1" x14ac:dyDescent="0.2">
      <c r="A75" s="183">
        <v>63</v>
      </c>
      <c r="B75" s="187" t="s">
        <v>129</v>
      </c>
      <c r="C75" s="189" t="s">
        <v>304</v>
      </c>
      <c r="D75" s="186">
        <f t="shared" si="9"/>
        <v>21770</v>
      </c>
      <c r="E75" s="186">
        <f t="shared" si="4"/>
        <v>21770</v>
      </c>
      <c r="F75" s="186">
        <f t="shared" si="4"/>
        <v>0</v>
      </c>
      <c r="G75" s="186">
        <f t="shared" si="5"/>
        <v>0</v>
      </c>
      <c r="H75" s="186">
        <f>'[6]Пр.3-24  взр + дети'!H76+'[6]Пр.4-24 Уточнение суммы'!F73</f>
        <v>0</v>
      </c>
      <c r="I75" s="186">
        <f>'[6]Пр.3-24  взр + дети'!I76+'[6]Пр.4-24 Уточнение суммы'!G73</f>
        <v>0</v>
      </c>
      <c r="J75" s="186">
        <f t="shared" si="6"/>
        <v>0</v>
      </c>
      <c r="K75" s="186">
        <v>0</v>
      </c>
      <c r="L75" s="186">
        <v>0</v>
      </c>
      <c r="M75" s="186">
        <f t="shared" si="7"/>
        <v>0</v>
      </c>
      <c r="N75" s="186">
        <v>0</v>
      </c>
      <c r="O75" s="186">
        <v>0</v>
      </c>
      <c r="P75" s="186">
        <f t="shared" si="8"/>
        <v>21770</v>
      </c>
      <c r="Q75" s="186">
        <f>'[6]Пр.3-24  взр + дети'!Q76+'[6]Пр.4-24 Уточнение суммы'!L73</f>
        <v>21770</v>
      </c>
      <c r="R75" s="186">
        <f>'[6]Пр.3-24  взр + дети'!R76+'[6]Пр.4-24 Уточнение суммы'!M73</f>
        <v>0</v>
      </c>
      <c r="T75" s="216"/>
    </row>
    <row r="76" spans="1:20" ht="12" customHeight="1" x14ac:dyDescent="0.2">
      <c r="A76" s="183">
        <v>64</v>
      </c>
      <c r="B76" s="184" t="s">
        <v>130</v>
      </c>
      <c r="C76" s="189" t="s">
        <v>305</v>
      </c>
      <c r="D76" s="186">
        <f t="shared" si="9"/>
        <v>10160</v>
      </c>
      <c r="E76" s="186">
        <f t="shared" si="4"/>
        <v>10160</v>
      </c>
      <c r="F76" s="186">
        <f t="shared" si="4"/>
        <v>0</v>
      </c>
      <c r="G76" s="186">
        <f t="shared" si="5"/>
        <v>0</v>
      </c>
      <c r="H76" s="186">
        <f>'[6]Пр.3-24  взр + дети'!H77+'[6]Пр.4-24 Уточнение суммы'!F74</f>
        <v>0</v>
      </c>
      <c r="I76" s="186">
        <f>'[6]Пр.3-24  взр + дети'!I77+'[6]Пр.4-24 Уточнение суммы'!G74</f>
        <v>0</v>
      </c>
      <c r="J76" s="186">
        <f t="shared" si="6"/>
        <v>0</v>
      </c>
      <c r="K76" s="186">
        <v>0</v>
      </c>
      <c r="L76" s="186">
        <v>0</v>
      </c>
      <c r="M76" s="186">
        <f t="shared" si="7"/>
        <v>0</v>
      </c>
      <c r="N76" s="186">
        <v>0</v>
      </c>
      <c r="O76" s="186">
        <v>0</v>
      </c>
      <c r="P76" s="186">
        <f t="shared" si="8"/>
        <v>10160</v>
      </c>
      <c r="Q76" s="186">
        <f>'[6]Пр.3-24  взр + дети'!Q77+'[6]Пр.4-24 Уточнение суммы'!L74</f>
        <v>10160</v>
      </c>
      <c r="R76" s="186">
        <f>'[6]Пр.3-24  взр + дети'!R77+'[6]Пр.4-24 Уточнение суммы'!M74</f>
        <v>0</v>
      </c>
      <c r="T76" s="216"/>
    </row>
    <row r="77" spans="1:20" ht="12" customHeight="1" x14ac:dyDescent="0.2">
      <c r="A77" s="183">
        <v>65</v>
      </c>
      <c r="B77" s="187" t="s">
        <v>131</v>
      </c>
      <c r="C77" s="189" t="s">
        <v>306</v>
      </c>
      <c r="D77" s="186">
        <f t="shared" si="9"/>
        <v>24059</v>
      </c>
      <c r="E77" s="186">
        <f t="shared" si="4"/>
        <v>24059</v>
      </c>
      <c r="F77" s="186">
        <f t="shared" si="4"/>
        <v>0</v>
      </c>
      <c r="G77" s="186">
        <f t="shared" si="5"/>
        <v>13899</v>
      </c>
      <c r="H77" s="186">
        <f>'[6]Пр.3-24  взр + дети'!H78+'[6]Пр.4-24 Уточнение суммы'!F75</f>
        <v>13899</v>
      </c>
      <c r="I77" s="186">
        <f>'[6]Пр.3-24  взр + дети'!I78+'[6]Пр.4-24 Уточнение суммы'!G75</f>
        <v>0</v>
      </c>
      <c r="J77" s="186">
        <f t="shared" si="6"/>
        <v>0</v>
      </c>
      <c r="K77" s="186">
        <v>0</v>
      </c>
      <c r="L77" s="186">
        <v>0</v>
      </c>
      <c r="M77" s="186">
        <f t="shared" si="7"/>
        <v>0</v>
      </c>
      <c r="N77" s="186">
        <v>0</v>
      </c>
      <c r="O77" s="186">
        <v>0</v>
      </c>
      <c r="P77" s="186">
        <f t="shared" si="8"/>
        <v>10160</v>
      </c>
      <c r="Q77" s="186">
        <f>'[6]Пр.3-24  взр + дети'!Q78+'[6]Пр.4-24 Уточнение суммы'!L75</f>
        <v>10160</v>
      </c>
      <c r="R77" s="186">
        <f>'[6]Пр.3-24  взр + дети'!R78+'[6]Пр.4-24 Уточнение суммы'!M75</f>
        <v>0</v>
      </c>
      <c r="T77" s="216"/>
    </row>
    <row r="78" spans="1:20" ht="12" customHeight="1" x14ac:dyDescent="0.2">
      <c r="A78" s="183">
        <v>66</v>
      </c>
      <c r="B78" s="187" t="s">
        <v>132</v>
      </c>
      <c r="C78" s="189" t="s">
        <v>307</v>
      </c>
      <c r="D78" s="186">
        <f t="shared" si="9"/>
        <v>23222</v>
      </c>
      <c r="E78" s="186">
        <f t="shared" ref="E78:F141" si="10">H78+K78+N78+Q78</f>
        <v>23222</v>
      </c>
      <c r="F78" s="186">
        <f t="shared" si="10"/>
        <v>0</v>
      </c>
      <c r="G78" s="186">
        <f t="shared" ref="G78:G141" si="11">H78+I78</f>
        <v>0</v>
      </c>
      <c r="H78" s="186">
        <f>'[6]Пр.3-24  взр + дети'!H79+'[6]Пр.4-24 Уточнение суммы'!F76</f>
        <v>0</v>
      </c>
      <c r="I78" s="186">
        <f>'[6]Пр.3-24  взр + дети'!I79+'[6]Пр.4-24 Уточнение суммы'!G76</f>
        <v>0</v>
      </c>
      <c r="J78" s="186">
        <f t="shared" ref="J78:J141" si="12">K78+L78</f>
        <v>0</v>
      </c>
      <c r="K78" s="186">
        <v>0</v>
      </c>
      <c r="L78" s="186">
        <v>0</v>
      </c>
      <c r="M78" s="186">
        <f t="shared" ref="M78:M141" si="13">N78+O78</f>
        <v>0</v>
      </c>
      <c r="N78" s="186">
        <v>0</v>
      </c>
      <c r="O78" s="186">
        <v>0</v>
      </c>
      <c r="P78" s="186">
        <f t="shared" ref="P78:P141" si="14">Q78+R78</f>
        <v>23222</v>
      </c>
      <c r="Q78" s="186">
        <f>'[6]Пр.3-24  взр + дети'!Q79+'[6]Пр.4-24 Уточнение суммы'!L76</f>
        <v>23222</v>
      </c>
      <c r="R78" s="186">
        <f>'[6]Пр.3-24  взр + дети'!R79+'[6]Пр.4-24 Уточнение суммы'!M76</f>
        <v>0</v>
      </c>
      <c r="T78" s="216"/>
    </row>
    <row r="79" spans="1:20" ht="12" customHeight="1" x14ac:dyDescent="0.2">
      <c r="A79" s="183">
        <v>67</v>
      </c>
      <c r="B79" s="184" t="s">
        <v>133</v>
      </c>
      <c r="C79" s="189" t="s">
        <v>308</v>
      </c>
      <c r="D79" s="186">
        <f t="shared" ref="D79:D142" si="15">E79+F79</f>
        <v>0</v>
      </c>
      <c r="E79" s="186">
        <f t="shared" si="10"/>
        <v>0</v>
      </c>
      <c r="F79" s="186">
        <f t="shared" si="10"/>
        <v>0</v>
      </c>
      <c r="G79" s="186">
        <f t="shared" si="11"/>
        <v>0</v>
      </c>
      <c r="H79" s="186">
        <f>'[6]Пр.3-24  взр + дети'!H80+'[6]Пр.4-24 Уточнение суммы'!F77</f>
        <v>0</v>
      </c>
      <c r="I79" s="186">
        <f>'[6]Пр.3-24  взр + дети'!I80+'[6]Пр.4-24 Уточнение суммы'!G77</f>
        <v>0</v>
      </c>
      <c r="J79" s="186">
        <f t="shared" si="12"/>
        <v>0</v>
      </c>
      <c r="K79" s="186">
        <v>0</v>
      </c>
      <c r="L79" s="186">
        <v>0</v>
      </c>
      <c r="M79" s="186">
        <f t="shared" si="13"/>
        <v>0</v>
      </c>
      <c r="N79" s="186">
        <v>0</v>
      </c>
      <c r="O79" s="186">
        <v>0</v>
      </c>
      <c r="P79" s="186">
        <f t="shared" si="14"/>
        <v>0</v>
      </c>
      <c r="Q79" s="186">
        <f>'[6]Пр.3-24  взр + дети'!Q80+'[6]Пр.4-24 Уточнение суммы'!L77</f>
        <v>0</v>
      </c>
      <c r="R79" s="186">
        <f>'[6]Пр.3-24  взр + дети'!R80+'[6]Пр.4-24 Уточнение суммы'!M77</f>
        <v>0</v>
      </c>
      <c r="T79" s="216"/>
    </row>
    <row r="80" spans="1:20" ht="12" customHeight="1" x14ac:dyDescent="0.2">
      <c r="A80" s="183">
        <v>68</v>
      </c>
      <c r="B80" s="184" t="s">
        <v>134</v>
      </c>
      <c r="C80" s="189" t="s">
        <v>309</v>
      </c>
      <c r="D80" s="186">
        <f t="shared" si="15"/>
        <v>14514</v>
      </c>
      <c r="E80" s="186">
        <f t="shared" si="10"/>
        <v>14514</v>
      </c>
      <c r="F80" s="186">
        <f t="shared" si="10"/>
        <v>0</v>
      </c>
      <c r="G80" s="186">
        <f t="shared" si="11"/>
        <v>0</v>
      </c>
      <c r="H80" s="186">
        <f>'[6]Пр.3-24  взр + дети'!H81+'[6]Пр.4-24 Уточнение суммы'!F78</f>
        <v>0</v>
      </c>
      <c r="I80" s="186">
        <f>'[6]Пр.3-24  взр + дети'!I81+'[6]Пр.4-24 Уточнение суммы'!G78</f>
        <v>0</v>
      </c>
      <c r="J80" s="186">
        <f t="shared" si="12"/>
        <v>0</v>
      </c>
      <c r="K80" s="186">
        <v>0</v>
      </c>
      <c r="L80" s="186">
        <v>0</v>
      </c>
      <c r="M80" s="186">
        <f t="shared" si="13"/>
        <v>0</v>
      </c>
      <c r="N80" s="186">
        <v>0</v>
      </c>
      <c r="O80" s="186">
        <v>0</v>
      </c>
      <c r="P80" s="186">
        <f t="shared" si="14"/>
        <v>14514</v>
      </c>
      <c r="Q80" s="186">
        <f>'[6]Пр.3-24  взр + дети'!Q81+'[6]Пр.4-24 Уточнение суммы'!L78</f>
        <v>14514</v>
      </c>
      <c r="R80" s="186">
        <f>'[6]Пр.3-24  взр + дети'!R81+'[6]Пр.4-24 Уточнение суммы'!M78</f>
        <v>0</v>
      </c>
      <c r="T80" s="216"/>
    </row>
    <row r="81" spans="1:20" ht="12" customHeight="1" x14ac:dyDescent="0.2">
      <c r="A81" s="183">
        <v>69</v>
      </c>
      <c r="B81" s="184" t="s">
        <v>135</v>
      </c>
      <c r="C81" s="189" t="s">
        <v>310</v>
      </c>
      <c r="D81" s="186">
        <f t="shared" si="15"/>
        <v>0</v>
      </c>
      <c r="E81" s="186">
        <f t="shared" si="10"/>
        <v>0</v>
      </c>
      <c r="F81" s="186">
        <f t="shared" si="10"/>
        <v>0</v>
      </c>
      <c r="G81" s="186">
        <f t="shared" si="11"/>
        <v>0</v>
      </c>
      <c r="H81" s="186">
        <f>'[6]Пр.3-24  взр + дети'!H82+'[6]Пр.4-24 Уточнение суммы'!F79</f>
        <v>0</v>
      </c>
      <c r="I81" s="186">
        <f>'[6]Пр.3-24  взр + дети'!I82+'[6]Пр.4-24 Уточнение суммы'!G79</f>
        <v>0</v>
      </c>
      <c r="J81" s="186">
        <f t="shared" si="12"/>
        <v>0</v>
      </c>
      <c r="K81" s="186">
        <v>0</v>
      </c>
      <c r="L81" s="186">
        <v>0</v>
      </c>
      <c r="M81" s="186">
        <f t="shared" si="13"/>
        <v>0</v>
      </c>
      <c r="N81" s="186">
        <v>0</v>
      </c>
      <c r="O81" s="186">
        <v>0</v>
      </c>
      <c r="P81" s="186">
        <f t="shared" si="14"/>
        <v>0</v>
      </c>
      <c r="Q81" s="186">
        <f>'[6]Пр.3-24  взр + дети'!Q82+'[6]Пр.4-24 Уточнение суммы'!L79</f>
        <v>0</v>
      </c>
      <c r="R81" s="186">
        <f>'[6]Пр.3-24  взр + дети'!R82+'[6]Пр.4-24 Уточнение суммы'!M79</f>
        <v>0</v>
      </c>
      <c r="T81" s="216"/>
    </row>
    <row r="82" spans="1:20" ht="12" customHeight="1" x14ac:dyDescent="0.2">
      <c r="A82" s="183">
        <v>70</v>
      </c>
      <c r="B82" s="188" t="s">
        <v>136</v>
      </c>
      <c r="C82" s="189" t="s">
        <v>137</v>
      </c>
      <c r="D82" s="186">
        <f t="shared" si="15"/>
        <v>52717437</v>
      </c>
      <c r="E82" s="186">
        <f t="shared" si="10"/>
        <v>52575204</v>
      </c>
      <c r="F82" s="186">
        <f t="shared" si="10"/>
        <v>142233</v>
      </c>
      <c r="G82" s="186">
        <f t="shared" si="11"/>
        <v>13114046</v>
      </c>
      <c r="H82" s="186">
        <f>'[6]Пр.3-24  взр + дети'!H83+'[6]Пр.4-24 Уточнение суммы'!F80</f>
        <v>13114046</v>
      </c>
      <c r="I82" s="186">
        <f>'[6]Пр.3-24  взр + дети'!I83+'[6]Пр.4-24 Уточнение суммы'!G80</f>
        <v>0</v>
      </c>
      <c r="J82" s="186">
        <f t="shared" si="12"/>
        <v>6657827</v>
      </c>
      <c r="K82" s="186">
        <v>6657827</v>
      </c>
      <c r="L82" s="186">
        <v>0</v>
      </c>
      <c r="M82" s="186">
        <f t="shared" si="13"/>
        <v>30883176</v>
      </c>
      <c r="N82" s="186">
        <v>30883176</v>
      </c>
      <c r="O82" s="186">
        <v>0</v>
      </c>
      <c r="P82" s="186">
        <f t="shared" si="14"/>
        <v>2062388</v>
      </c>
      <c r="Q82" s="186">
        <f>'[6]Пр.3-24  взр + дети'!Q83+'[6]Пр.4-24 Уточнение суммы'!L80</f>
        <v>1920155</v>
      </c>
      <c r="R82" s="186">
        <f>'[6]Пр.3-24  взр + дети'!R83+'[6]Пр.4-24 Уточнение суммы'!M80</f>
        <v>142233</v>
      </c>
      <c r="T82" s="216"/>
    </row>
    <row r="83" spans="1:20" ht="12" customHeight="1" x14ac:dyDescent="0.2">
      <c r="A83" s="183">
        <v>71</v>
      </c>
      <c r="B83" s="184" t="s">
        <v>138</v>
      </c>
      <c r="C83" s="189" t="s">
        <v>311</v>
      </c>
      <c r="D83" s="186">
        <f t="shared" si="15"/>
        <v>115035571</v>
      </c>
      <c r="E83" s="186">
        <f t="shared" si="10"/>
        <v>115035571</v>
      </c>
      <c r="F83" s="186">
        <f t="shared" si="10"/>
        <v>0</v>
      </c>
      <c r="G83" s="186">
        <f t="shared" si="11"/>
        <v>29504866</v>
      </c>
      <c r="H83" s="186">
        <f>'[6]Пр.3-24  взр + дети'!H84+'[6]Пр.4-24 Уточнение суммы'!F81</f>
        <v>29504866</v>
      </c>
      <c r="I83" s="186">
        <f>'[6]Пр.3-24  взр + дети'!I84+'[6]Пр.4-24 Уточнение суммы'!G81</f>
        <v>0</v>
      </c>
      <c r="J83" s="186">
        <f t="shared" si="12"/>
        <v>12675958</v>
      </c>
      <c r="K83" s="186">
        <v>12675958</v>
      </c>
      <c r="L83" s="186">
        <v>0</v>
      </c>
      <c r="M83" s="186">
        <f t="shared" si="13"/>
        <v>65718393</v>
      </c>
      <c r="N83" s="186">
        <v>65718393</v>
      </c>
      <c r="O83" s="186">
        <v>0</v>
      </c>
      <c r="P83" s="186">
        <f t="shared" si="14"/>
        <v>7136354</v>
      </c>
      <c r="Q83" s="186">
        <f>'[6]Пр.3-24  взр + дети'!Q84+'[6]Пр.4-24 Уточнение суммы'!L81</f>
        <v>7136354</v>
      </c>
      <c r="R83" s="186">
        <f>'[6]Пр.3-24  взр + дети'!R84+'[6]Пр.4-24 Уточнение суммы'!M81</f>
        <v>0</v>
      </c>
      <c r="T83" s="216"/>
    </row>
    <row r="84" spans="1:20" ht="12" customHeight="1" x14ac:dyDescent="0.2">
      <c r="A84" s="183">
        <v>72</v>
      </c>
      <c r="B84" s="188" t="s">
        <v>139</v>
      </c>
      <c r="C84" s="189" t="s">
        <v>36</v>
      </c>
      <c r="D84" s="186">
        <f t="shared" si="15"/>
        <v>80756267</v>
      </c>
      <c r="E84" s="186">
        <f t="shared" si="10"/>
        <v>80756267</v>
      </c>
      <c r="F84" s="186">
        <f t="shared" si="10"/>
        <v>0</v>
      </c>
      <c r="G84" s="186">
        <f t="shared" si="11"/>
        <v>19059497</v>
      </c>
      <c r="H84" s="186">
        <f>'[6]Пр.3-24  взр + дети'!H85+'[6]Пр.4-24 Уточнение суммы'!F82</f>
        <v>19059497</v>
      </c>
      <c r="I84" s="186">
        <f>'[6]Пр.3-24  взр + дети'!I85+'[6]Пр.4-24 Уточнение суммы'!G82</f>
        <v>0</v>
      </c>
      <c r="J84" s="186">
        <f t="shared" si="12"/>
        <v>8562498</v>
      </c>
      <c r="K84" s="186">
        <v>8562498</v>
      </c>
      <c r="L84" s="186">
        <v>0</v>
      </c>
      <c r="M84" s="186">
        <f t="shared" si="13"/>
        <v>46045813</v>
      </c>
      <c r="N84" s="186">
        <v>46045813</v>
      </c>
      <c r="O84" s="186">
        <v>0</v>
      </c>
      <c r="P84" s="186">
        <f t="shared" si="14"/>
        <v>7088459</v>
      </c>
      <c r="Q84" s="186">
        <f>'[6]Пр.3-24  взр + дети'!Q85+'[6]Пр.4-24 Уточнение суммы'!L82</f>
        <v>7088459</v>
      </c>
      <c r="R84" s="186">
        <f>'[6]Пр.3-24  взр + дети'!R85+'[6]Пр.4-24 Уточнение суммы'!M82</f>
        <v>0</v>
      </c>
      <c r="T84" s="216"/>
    </row>
    <row r="85" spans="1:20" ht="12" customHeight="1" x14ac:dyDescent="0.2">
      <c r="A85" s="183">
        <v>73</v>
      </c>
      <c r="B85" s="190" t="s">
        <v>140</v>
      </c>
      <c r="C85" s="191" t="s">
        <v>38</v>
      </c>
      <c r="D85" s="186">
        <f t="shared" si="15"/>
        <v>32671110</v>
      </c>
      <c r="E85" s="186">
        <f t="shared" si="10"/>
        <v>32671110</v>
      </c>
      <c r="F85" s="186">
        <f t="shared" si="10"/>
        <v>0</v>
      </c>
      <c r="G85" s="186">
        <f t="shared" si="11"/>
        <v>7161645</v>
      </c>
      <c r="H85" s="186">
        <f>'[6]Пр.3-24  взр + дети'!H86+'[6]Пр.4-24 Уточнение суммы'!F83</f>
        <v>7161645</v>
      </c>
      <c r="I85" s="186">
        <f>'[6]Пр.3-24  взр + дети'!I86+'[6]Пр.4-24 Уточнение суммы'!G83</f>
        <v>0</v>
      </c>
      <c r="J85" s="186">
        <f t="shared" si="12"/>
        <v>2613843</v>
      </c>
      <c r="K85" s="186">
        <v>2613843</v>
      </c>
      <c r="L85" s="186">
        <v>0</v>
      </c>
      <c r="M85" s="186">
        <f t="shared" si="13"/>
        <v>20300584</v>
      </c>
      <c r="N85" s="186">
        <v>20300584</v>
      </c>
      <c r="O85" s="186">
        <v>0</v>
      </c>
      <c r="P85" s="186">
        <f t="shared" si="14"/>
        <v>2595038</v>
      </c>
      <c r="Q85" s="186">
        <f>'[6]Пр.3-24  взр + дети'!Q86+'[6]Пр.4-24 Уточнение суммы'!L83</f>
        <v>2595038</v>
      </c>
      <c r="R85" s="186">
        <f>'[6]Пр.3-24  взр + дети'!R86+'[6]Пр.4-24 Уточнение суммы'!M83</f>
        <v>0</v>
      </c>
      <c r="T85" s="216"/>
    </row>
    <row r="86" spans="1:20" ht="12" customHeight="1" x14ac:dyDescent="0.2">
      <c r="A86" s="183">
        <v>74</v>
      </c>
      <c r="B86" s="184" t="s">
        <v>141</v>
      </c>
      <c r="C86" s="189" t="s">
        <v>37</v>
      </c>
      <c r="D86" s="186">
        <f t="shared" si="15"/>
        <v>119698136</v>
      </c>
      <c r="E86" s="186">
        <f t="shared" si="10"/>
        <v>119698136</v>
      </c>
      <c r="F86" s="186">
        <f t="shared" si="10"/>
        <v>0</v>
      </c>
      <c r="G86" s="186">
        <f t="shared" si="11"/>
        <v>27868217</v>
      </c>
      <c r="H86" s="186">
        <f>'[6]Пр.3-24  взр + дети'!H87+'[6]Пр.4-24 Уточнение суммы'!F84</f>
        <v>27868217</v>
      </c>
      <c r="I86" s="186">
        <f>'[6]Пр.3-24  взр + дети'!I87+'[6]Пр.4-24 Уточнение суммы'!G84</f>
        <v>0</v>
      </c>
      <c r="J86" s="186">
        <f t="shared" si="12"/>
        <v>15662083</v>
      </c>
      <c r="K86" s="186">
        <v>15662083</v>
      </c>
      <c r="L86" s="186">
        <v>0</v>
      </c>
      <c r="M86" s="186">
        <f t="shared" si="13"/>
        <v>68683155</v>
      </c>
      <c r="N86" s="186">
        <v>68683155</v>
      </c>
      <c r="O86" s="186">
        <v>0</v>
      </c>
      <c r="P86" s="186">
        <f t="shared" si="14"/>
        <v>7484681</v>
      </c>
      <c r="Q86" s="186">
        <f>'[6]Пр.3-24  взр + дети'!Q87+'[6]Пр.4-24 Уточнение суммы'!L84</f>
        <v>7484681</v>
      </c>
      <c r="R86" s="186">
        <f>'[6]Пр.3-24  взр + дети'!R87+'[6]Пр.4-24 Уточнение суммы'!M84</f>
        <v>0</v>
      </c>
      <c r="T86" s="216"/>
    </row>
    <row r="87" spans="1:20" ht="12" customHeight="1" x14ac:dyDescent="0.2">
      <c r="A87" s="183">
        <v>75</v>
      </c>
      <c r="B87" s="190" t="s">
        <v>142</v>
      </c>
      <c r="C87" s="191" t="s">
        <v>52</v>
      </c>
      <c r="D87" s="186">
        <f t="shared" si="15"/>
        <v>145136</v>
      </c>
      <c r="E87" s="186">
        <f t="shared" si="10"/>
        <v>0</v>
      </c>
      <c r="F87" s="186">
        <f t="shared" si="10"/>
        <v>145136</v>
      </c>
      <c r="G87" s="186">
        <f t="shared" si="11"/>
        <v>0</v>
      </c>
      <c r="H87" s="186">
        <f>'[6]Пр.3-24  взр + дети'!H88+'[6]Пр.4-24 Уточнение суммы'!F85</f>
        <v>0</v>
      </c>
      <c r="I87" s="186">
        <f>'[6]Пр.3-24  взр + дети'!I88+'[6]Пр.4-24 Уточнение суммы'!G85</f>
        <v>0</v>
      </c>
      <c r="J87" s="186">
        <f t="shared" si="12"/>
        <v>0</v>
      </c>
      <c r="K87" s="186">
        <v>0</v>
      </c>
      <c r="L87" s="186">
        <v>0</v>
      </c>
      <c r="M87" s="186">
        <f t="shared" si="13"/>
        <v>0</v>
      </c>
      <c r="N87" s="186">
        <v>0</v>
      </c>
      <c r="O87" s="186">
        <v>0</v>
      </c>
      <c r="P87" s="186">
        <f t="shared" si="14"/>
        <v>145136</v>
      </c>
      <c r="Q87" s="186">
        <f>'[6]Пр.3-24  взр + дети'!Q88+'[6]Пр.4-24 Уточнение суммы'!L85</f>
        <v>0</v>
      </c>
      <c r="R87" s="186">
        <f>'[6]Пр.3-24  взр + дети'!R88+'[6]Пр.4-24 Уточнение суммы'!M85</f>
        <v>145136</v>
      </c>
      <c r="T87" s="216"/>
    </row>
    <row r="88" spans="1:20" ht="12" customHeight="1" x14ac:dyDescent="0.2">
      <c r="A88" s="183">
        <v>76</v>
      </c>
      <c r="B88" s="184" t="s">
        <v>143</v>
      </c>
      <c r="C88" s="189" t="s">
        <v>312</v>
      </c>
      <c r="D88" s="186">
        <f t="shared" si="15"/>
        <v>96134558</v>
      </c>
      <c r="E88" s="186">
        <f t="shared" si="10"/>
        <v>96134558</v>
      </c>
      <c r="F88" s="186">
        <f t="shared" si="10"/>
        <v>0</v>
      </c>
      <c r="G88" s="186">
        <f t="shared" si="11"/>
        <v>23472544</v>
      </c>
      <c r="H88" s="186">
        <f>'[6]Пр.3-24  взр + дети'!H89+'[6]Пр.4-24 Уточнение суммы'!F86</f>
        <v>23472544</v>
      </c>
      <c r="I88" s="186">
        <f>'[6]Пр.3-24  взр + дети'!I89+'[6]Пр.4-24 Уточнение суммы'!G86</f>
        <v>0</v>
      </c>
      <c r="J88" s="186">
        <f t="shared" si="12"/>
        <v>10042452</v>
      </c>
      <c r="K88" s="186">
        <v>10042452</v>
      </c>
      <c r="L88" s="186">
        <v>0</v>
      </c>
      <c r="M88" s="186">
        <f t="shared" si="13"/>
        <v>51963652</v>
      </c>
      <c r="N88" s="186">
        <v>51963652</v>
      </c>
      <c r="O88" s="186">
        <v>0</v>
      </c>
      <c r="P88" s="186">
        <f t="shared" si="14"/>
        <v>10655910</v>
      </c>
      <c r="Q88" s="186">
        <f>'[6]Пр.3-24  взр + дети'!Q89+'[6]Пр.4-24 Уточнение суммы'!L86</f>
        <v>10655910</v>
      </c>
      <c r="R88" s="186">
        <f>'[6]Пр.3-24  взр + дети'!R89+'[6]Пр.4-24 Уточнение суммы'!M86</f>
        <v>0</v>
      </c>
      <c r="T88" s="216"/>
    </row>
    <row r="89" spans="1:20" ht="12" customHeight="1" x14ac:dyDescent="0.2">
      <c r="A89" s="183">
        <v>77</v>
      </c>
      <c r="B89" s="190" t="s">
        <v>144</v>
      </c>
      <c r="C89" s="195" t="s">
        <v>351</v>
      </c>
      <c r="D89" s="186">
        <f t="shared" si="15"/>
        <v>111755</v>
      </c>
      <c r="E89" s="186">
        <f t="shared" si="10"/>
        <v>111755</v>
      </c>
      <c r="F89" s="186">
        <f t="shared" si="10"/>
        <v>0</v>
      </c>
      <c r="G89" s="186">
        <f t="shared" si="11"/>
        <v>0</v>
      </c>
      <c r="H89" s="186">
        <f>'[6]Пр.3-24  взр + дети'!H90+'[6]Пр.4-24 Уточнение суммы'!F87</f>
        <v>0</v>
      </c>
      <c r="I89" s="186">
        <f>'[6]Пр.3-24  взр + дети'!I90+'[6]Пр.4-24 Уточнение суммы'!G87</f>
        <v>0</v>
      </c>
      <c r="J89" s="186">
        <f t="shared" si="12"/>
        <v>0</v>
      </c>
      <c r="K89" s="186">
        <v>0</v>
      </c>
      <c r="L89" s="186">
        <v>0</v>
      </c>
      <c r="M89" s="186">
        <f t="shared" si="13"/>
        <v>0</v>
      </c>
      <c r="N89" s="186">
        <v>0</v>
      </c>
      <c r="O89" s="186">
        <v>0</v>
      </c>
      <c r="P89" s="186">
        <f t="shared" si="14"/>
        <v>111755</v>
      </c>
      <c r="Q89" s="186">
        <f>'[6]Пр.3-24  взр + дети'!Q90+'[6]Пр.4-24 Уточнение суммы'!L87</f>
        <v>111755</v>
      </c>
      <c r="R89" s="186">
        <f>'[6]Пр.3-24  взр + дети'!R90+'[6]Пр.4-24 Уточнение суммы'!M87</f>
        <v>0</v>
      </c>
      <c r="T89" s="216"/>
    </row>
    <row r="90" spans="1:20" ht="12" customHeight="1" x14ac:dyDescent="0.2">
      <c r="A90" s="183">
        <v>78</v>
      </c>
      <c r="B90" s="187" t="s">
        <v>145</v>
      </c>
      <c r="C90" s="195" t="s">
        <v>268</v>
      </c>
      <c r="D90" s="186">
        <f t="shared" si="15"/>
        <v>0</v>
      </c>
      <c r="E90" s="186">
        <f t="shared" si="10"/>
        <v>0</v>
      </c>
      <c r="F90" s="186">
        <f t="shared" si="10"/>
        <v>0</v>
      </c>
      <c r="G90" s="186">
        <f t="shared" si="11"/>
        <v>0</v>
      </c>
      <c r="H90" s="186">
        <f>'[6]Пр.3-24  взр + дети'!H91+'[6]Пр.4-24 Уточнение суммы'!F88</f>
        <v>0</v>
      </c>
      <c r="I90" s="186">
        <f>'[6]Пр.3-24  взр + дети'!I91+'[6]Пр.4-24 Уточнение суммы'!G88</f>
        <v>0</v>
      </c>
      <c r="J90" s="186">
        <f t="shared" si="12"/>
        <v>0</v>
      </c>
      <c r="K90" s="186">
        <v>0</v>
      </c>
      <c r="L90" s="186">
        <v>0</v>
      </c>
      <c r="M90" s="186">
        <f t="shared" si="13"/>
        <v>0</v>
      </c>
      <c r="N90" s="186">
        <v>0</v>
      </c>
      <c r="O90" s="186">
        <v>0</v>
      </c>
      <c r="P90" s="186">
        <f t="shared" si="14"/>
        <v>0</v>
      </c>
      <c r="Q90" s="186">
        <f>'[6]Пр.3-24  взр + дети'!Q91+'[6]Пр.4-24 Уточнение суммы'!L88</f>
        <v>0</v>
      </c>
      <c r="R90" s="186">
        <f>'[6]Пр.3-24  взр + дети'!R91+'[6]Пр.4-24 Уточнение суммы'!M88</f>
        <v>0</v>
      </c>
      <c r="T90" s="216"/>
    </row>
    <row r="91" spans="1:20" ht="22.5" customHeight="1" x14ac:dyDescent="0.2">
      <c r="A91" s="338">
        <v>79</v>
      </c>
      <c r="B91" s="341" t="s">
        <v>146</v>
      </c>
      <c r="C91" s="189" t="s">
        <v>257</v>
      </c>
      <c r="D91" s="186">
        <f t="shared" si="15"/>
        <v>374785</v>
      </c>
      <c r="E91" s="186">
        <f t="shared" si="10"/>
        <v>374785</v>
      </c>
      <c r="F91" s="186">
        <f t="shared" si="10"/>
        <v>0</v>
      </c>
      <c r="G91" s="186">
        <f t="shared" si="11"/>
        <v>100770</v>
      </c>
      <c r="H91" s="186">
        <f>'[6]Пр.3-24  взр + дети'!H92+'[6]Пр.4-24 Уточнение суммы'!F89</f>
        <v>100770</v>
      </c>
      <c r="I91" s="186">
        <f>'[6]Пр.3-24  взр + дети'!I92+'[6]Пр.4-24 Уточнение суммы'!G89</f>
        <v>0</v>
      </c>
      <c r="J91" s="186">
        <f t="shared" si="12"/>
        <v>2622</v>
      </c>
      <c r="K91" s="186">
        <v>2622</v>
      </c>
      <c r="L91" s="186">
        <v>0</v>
      </c>
      <c r="M91" s="186">
        <f t="shared" si="13"/>
        <v>230755</v>
      </c>
      <c r="N91" s="186">
        <v>230755</v>
      </c>
      <c r="O91" s="186">
        <v>0</v>
      </c>
      <c r="P91" s="186">
        <f t="shared" si="14"/>
        <v>40638</v>
      </c>
      <c r="Q91" s="186">
        <f>'[6]Пр.3-24  взр + дети'!Q92+'[6]Пр.4-24 Уточнение суммы'!L89</f>
        <v>40638</v>
      </c>
      <c r="R91" s="186">
        <f>'[6]Пр.3-24  взр + дети'!R92+'[6]Пр.4-24 Уточнение суммы'!M89</f>
        <v>0</v>
      </c>
      <c r="T91" s="216"/>
    </row>
    <row r="92" spans="1:20" ht="36" customHeight="1" x14ac:dyDescent="0.2">
      <c r="A92" s="339"/>
      <c r="B92" s="342"/>
      <c r="C92" s="195" t="s">
        <v>349</v>
      </c>
      <c r="D92" s="186">
        <f t="shared" si="15"/>
        <v>374785</v>
      </c>
      <c r="E92" s="186">
        <f t="shared" si="10"/>
        <v>374785</v>
      </c>
      <c r="F92" s="186">
        <f t="shared" si="10"/>
        <v>0</v>
      </c>
      <c r="G92" s="186">
        <f t="shared" si="11"/>
        <v>100770</v>
      </c>
      <c r="H92" s="186">
        <f>'[6]Пр.3-24  взр + дети'!H93+'[6]Пр.4-24 Уточнение суммы'!F90</f>
        <v>100770</v>
      </c>
      <c r="I92" s="186">
        <f>'[6]Пр.3-24  взр + дети'!I93+'[6]Пр.4-24 Уточнение суммы'!G90</f>
        <v>0</v>
      </c>
      <c r="J92" s="186">
        <f t="shared" si="12"/>
        <v>2622</v>
      </c>
      <c r="K92" s="186">
        <v>2622</v>
      </c>
      <c r="L92" s="186">
        <v>0</v>
      </c>
      <c r="M92" s="186">
        <f t="shared" si="13"/>
        <v>230755</v>
      </c>
      <c r="N92" s="186">
        <v>230755</v>
      </c>
      <c r="O92" s="186">
        <v>0</v>
      </c>
      <c r="P92" s="186">
        <f t="shared" si="14"/>
        <v>40638</v>
      </c>
      <c r="Q92" s="186">
        <f>'[6]Пр.3-24  взр + дети'!Q93+'[6]Пр.4-24 Уточнение суммы'!L90</f>
        <v>40638</v>
      </c>
      <c r="R92" s="186">
        <f>'[6]Пр.3-24  взр + дети'!R93+'[6]Пр.4-24 Уточнение суммы'!M90</f>
        <v>0</v>
      </c>
      <c r="T92" s="216"/>
    </row>
    <row r="93" spans="1:20" ht="25.5" customHeight="1" x14ac:dyDescent="0.2">
      <c r="A93" s="339"/>
      <c r="B93" s="342"/>
      <c r="C93" s="195" t="s">
        <v>258</v>
      </c>
      <c r="D93" s="186">
        <f t="shared" si="15"/>
        <v>0</v>
      </c>
      <c r="E93" s="186">
        <f t="shared" si="10"/>
        <v>0</v>
      </c>
      <c r="F93" s="186">
        <f t="shared" si="10"/>
        <v>0</v>
      </c>
      <c r="G93" s="186">
        <f t="shared" si="11"/>
        <v>0</v>
      </c>
      <c r="H93" s="186">
        <f>'[6]Пр.3-24  взр + дети'!H94+'[6]Пр.4-24 Уточнение суммы'!F91</f>
        <v>0</v>
      </c>
      <c r="I93" s="186">
        <f>'[6]Пр.3-24  взр + дети'!I94+'[6]Пр.4-24 Уточнение суммы'!G91</f>
        <v>0</v>
      </c>
      <c r="J93" s="186">
        <f t="shared" si="12"/>
        <v>0</v>
      </c>
      <c r="K93" s="186">
        <v>0</v>
      </c>
      <c r="L93" s="186">
        <v>0</v>
      </c>
      <c r="M93" s="186">
        <f t="shared" si="13"/>
        <v>0</v>
      </c>
      <c r="N93" s="186">
        <v>0</v>
      </c>
      <c r="O93" s="186">
        <v>0</v>
      </c>
      <c r="P93" s="186">
        <f t="shared" si="14"/>
        <v>0</v>
      </c>
      <c r="Q93" s="186">
        <f>'[6]Пр.3-24  взр + дети'!Q94+'[6]Пр.4-24 Уточнение суммы'!L91</f>
        <v>0</v>
      </c>
      <c r="R93" s="186">
        <f>'[6]Пр.3-24  взр + дети'!R94+'[6]Пр.4-24 Уточнение суммы'!M91</f>
        <v>0</v>
      </c>
      <c r="T93" s="216"/>
    </row>
    <row r="94" spans="1:20" ht="38.25" customHeight="1" x14ac:dyDescent="0.2">
      <c r="A94" s="340"/>
      <c r="B94" s="343"/>
      <c r="C94" s="196" t="s">
        <v>350</v>
      </c>
      <c r="D94" s="186">
        <f t="shared" si="15"/>
        <v>0</v>
      </c>
      <c r="E94" s="186">
        <f t="shared" si="10"/>
        <v>0</v>
      </c>
      <c r="F94" s="186">
        <f t="shared" si="10"/>
        <v>0</v>
      </c>
      <c r="G94" s="186">
        <f t="shared" si="11"/>
        <v>0</v>
      </c>
      <c r="H94" s="186">
        <f>'[6]Пр.3-24  взр + дети'!H95+'[6]Пр.4-24 Уточнение суммы'!F92</f>
        <v>0</v>
      </c>
      <c r="I94" s="186">
        <f>'[6]Пр.3-24  взр + дети'!I95+'[6]Пр.4-24 Уточнение суммы'!G92</f>
        <v>0</v>
      </c>
      <c r="J94" s="186">
        <f t="shared" si="12"/>
        <v>0</v>
      </c>
      <c r="K94" s="186">
        <v>0</v>
      </c>
      <c r="L94" s="186">
        <v>0</v>
      </c>
      <c r="M94" s="186">
        <f t="shared" si="13"/>
        <v>0</v>
      </c>
      <c r="N94" s="186">
        <v>0</v>
      </c>
      <c r="O94" s="186">
        <v>0</v>
      </c>
      <c r="P94" s="186">
        <f t="shared" si="14"/>
        <v>0</v>
      </c>
      <c r="Q94" s="186">
        <f>'[6]Пр.3-24  взр + дети'!Q95+'[6]Пр.4-24 Уточнение суммы'!L92</f>
        <v>0</v>
      </c>
      <c r="R94" s="186">
        <f>'[6]Пр.3-24  взр + дети'!R95+'[6]Пр.4-24 Уточнение суммы'!M92</f>
        <v>0</v>
      </c>
      <c r="T94" s="216"/>
    </row>
    <row r="95" spans="1:20" ht="12" customHeight="1" x14ac:dyDescent="0.2">
      <c r="A95" s="183">
        <v>80</v>
      </c>
      <c r="B95" s="187" t="s">
        <v>147</v>
      </c>
      <c r="C95" s="185" t="s">
        <v>51</v>
      </c>
      <c r="D95" s="186">
        <f t="shared" si="15"/>
        <v>0</v>
      </c>
      <c r="E95" s="186">
        <f t="shared" si="10"/>
        <v>0</v>
      </c>
      <c r="F95" s="186">
        <f t="shared" si="10"/>
        <v>0</v>
      </c>
      <c r="G95" s="186">
        <f t="shared" si="11"/>
        <v>0</v>
      </c>
      <c r="H95" s="186">
        <f>'[6]Пр.3-24  взр + дети'!H96+'[6]Пр.4-24 Уточнение суммы'!F93</f>
        <v>0</v>
      </c>
      <c r="I95" s="186">
        <f>'[6]Пр.3-24  взр + дети'!I96+'[6]Пр.4-24 Уточнение суммы'!G93</f>
        <v>0</v>
      </c>
      <c r="J95" s="186">
        <f t="shared" si="12"/>
        <v>0</v>
      </c>
      <c r="K95" s="186">
        <v>0</v>
      </c>
      <c r="L95" s="186">
        <v>0</v>
      </c>
      <c r="M95" s="186">
        <f t="shared" si="13"/>
        <v>0</v>
      </c>
      <c r="N95" s="186">
        <v>0</v>
      </c>
      <c r="O95" s="186">
        <v>0</v>
      </c>
      <c r="P95" s="186">
        <f t="shared" si="14"/>
        <v>0</v>
      </c>
      <c r="Q95" s="186">
        <f>'[6]Пр.3-24  взр + дети'!Q96+'[6]Пр.4-24 Уточнение суммы'!L93</f>
        <v>0</v>
      </c>
      <c r="R95" s="186">
        <f>'[6]Пр.3-24  взр + дети'!R96+'[6]Пр.4-24 Уточнение суммы'!M93</f>
        <v>0</v>
      </c>
      <c r="T95" s="216"/>
    </row>
    <row r="96" spans="1:20" ht="12" customHeight="1" x14ac:dyDescent="0.2">
      <c r="A96" s="183">
        <v>81</v>
      </c>
      <c r="B96" s="187" t="s">
        <v>148</v>
      </c>
      <c r="C96" s="191" t="s">
        <v>149</v>
      </c>
      <c r="D96" s="186">
        <f t="shared" si="15"/>
        <v>4487570</v>
      </c>
      <c r="E96" s="186">
        <f t="shared" si="10"/>
        <v>4487570</v>
      </c>
      <c r="F96" s="186">
        <f t="shared" si="10"/>
        <v>0</v>
      </c>
      <c r="G96" s="186">
        <f t="shared" si="11"/>
        <v>854811</v>
      </c>
      <c r="H96" s="186">
        <f>'[6]Пр.3-24  взр + дети'!H97+'[6]Пр.4-24 Уточнение суммы'!F94</f>
        <v>854811</v>
      </c>
      <c r="I96" s="186">
        <f>'[6]Пр.3-24  взр + дети'!I97+'[6]Пр.4-24 Уточнение суммы'!G94</f>
        <v>0</v>
      </c>
      <c r="J96" s="186">
        <f t="shared" si="12"/>
        <v>483705</v>
      </c>
      <c r="K96" s="186">
        <v>483705</v>
      </c>
      <c r="L96" s="186">
        <v>0</v>
      </c>
      <c r="M96" s="186">
        <f t="shared" si="13"/>
        <v>2494489</v>
      </c>
      <c r="N96" s="186">
        <v>2494489</v>
      </c>
      <c r="O96" s="186">
        <v>0</v>
      </c>
      <c r="P96" s="186">
        <f t="shared" si="14"/>
        <v>654565</v>
      </c>
      <c r="Q96" s="186">
        <f>'[6]Пр.3-24  взр + дети'!Q97+'[6]Пр.4-24 Уточнение суммы'!L94</f>
        <v>654565</v>
      </c>
      <c r="R96" s="186">
        <f>'[6]Пр.3-24  взр + дети'!R97+'[6]Пр.4-24 Уточнение суммы'!M94</f>
        <v>0</v>
      </c>
      <c r="T96" s="216"/>
    </row>
    <row r="97" spans="1:20" ht="12" customHeight="1" x14ac:dyDescent="0.2">
      <c r="A97" s="183">
        <v>82</v>
      </c>
      <c r="B97" s="188" t="s">
        <v>150</v>
      </c>
      <c r="C97" s="189" t="s">
        <v>151</v>
      </c>
      <c r="D97" s="186">
        <f t="shared" si="15"/>
        <v>25291014</v>
      </c>
      <c r="E97" s="186">
        <f t="shared" si="10"/>
        <v>25291014</v>
      </c>
      <c r="F97" s="186">
        <f t="shared" si="10"/>
        <v>0</v>
      </c>
      <c r="G97" s="186">
        <f t="shared" si="11"/>
        <v>4958597</v>
      </c>
      <c r="H97" s="186">
        <f>'[6]Пр.3-24  взр + дети'!H98+'[6]Пр.4-24 Уточнение суммы'!F95</f>
        <v>4958597</v>
      </c>
      <c r="I97" s="186">
        <f>'[6]Пр.3-24  взр + дети'!I98+'[6]Пр.4-24 Уточнение суммы'!G95</f>
        <v>0</v>
      </c>
      <c r="J97" s="186">
        <f t="shared" si="12"/>
        <v>3902412</v>
      </c>
      <c r="K97" s="186">
        <v>3902412</v>
      </c>
      <c r="L97" s="186">
        <v>0</v>
      </c>
      <c r="M97" s="186">
        <f t="shared" si="13"/>
        <v>13819002</v>
      </c>
      <c r="N97" s="186">
        <v>13819002</v>
      </c>
      <c r="O97" s="186">
        <v>0</v>
      </c>
      <c r="P97" s="186">
        <f t="shared" si="14"/>
        <v>2611003</v>
      </c>
      <c r="Q97" s="186">
        <f>'[6]Пр.3-24  взр + дети'!Q98+'[6]Пр.4-24 Уточнение суммы'!L95</f>
        <v>2611003</v>
      </c>
      <c r="R97" s="186">
        <f>'[6]Пр.3-24  взр + дети'!R98+'[6]Пр.4-24 Уточнение суммы'!M95</f>
        <v>0</v>
      </c>
      <c r="T97" s="216"/>
    </row>
    <row r="98" spans="1:20" ht="12" customHeight="1" x14ac:dyDescent="0.2">
      <c r="A98" s="183">
        <v>83</v>
      </c>
      <c r="B98" s="187" t="s">
        <v>152</v>
      </c>
      <c r="C98" s="185" t="s">
        <v>28</v>
      </c>
      <c r="D98" s="186">
        <f t="shared" si="15"/>
        <v>9559317</v>
      </c>
      <c r="E98" s="186">
        <f t="shared" si="10"/>
        <v>9559317</v>
      </c>
      <c r="F98" s="186">
        <f t="shared" si="10"/>
        <v>0</v>
      </c>
      <c r="G98" s="186">
        <f t="shared" si="11"/>
        <v>1879888</v>
      </c>
      <c r="H98" s="186">
        <f>'[6]Пр.3-24  взр + дети'!H99+'[6]Пр.4-24 Уточнение суммы'!F96</f>
        <v>1879888</v>
      </c>
      <c r="I98" s="186">
        <f>'[6]Пр.3-24  взр + дети'!I99+'[6]Пр.4-24 Уточнение суммы'!G96</f>
        <v>0</v>
      </c>
      <c r="J98" s="186">
        <f t="shared" si="12"/>
        <v>1339693</v>
      </c>
      <c r="K98" s="186">
        <v>1339693</v>
      </c>
      <c r="L98" s="186">
        <v>0</v>
      </c>
      <c r="M98" s="186">
        <f t="shared" si="13"/>
        <v>5380385</v>
      </c>
      <c r="N98" s="186">
        <v>5380385</v>
      </c>
      <c r="O98" s="186">
        <v>0</v>
      </c>
      <c r="P98" s="186">
        <f t="shared" si="14"/>
        <v>959351</v>
      </c>
      <c r="Q98" s="186">
        <f>'[6]Пр.3-24  взр + дети'!Q99+'[6]Пр.4-24 Уточнение суммы'!L96</f>
        <v>959351</v>
      </c>
      <c r="R98" s="186">
        <f>'[6]Пр.3-24  взр + дети'!R99+'[6]Пр.4-24 Уточнение суммы'!M96</f>
        <v>0</v>
      </c>
      <c r="T98" s="216"/>
    </row>
    <row r="99" spans="1:20" ht="12" customHeight="1" x14ac:dyDescent="0.2">
      <c r="A99" s="183">
        <v>84</v>
      </c>
      <c r="B99" s="188" t="s">
        <v>153</v>
      </c>
      <c r="C99" s="189" t="s">
        <v>12</v>
      </c>
      <c r="D99" s="186">
        <f t="shared" si="15"/>
        <v>9366201</v>
      </c>
      <c r="E99" s="186">
        <f t="shared" si="10"/>
        <v>9357493</v>
      </c>
      <c r="F99" s="186">
        <f t="shared" si="10"/>
        <v>8708</v>
      </c>
      <c r="G99" s="186">
        <f t="shared" si="11"/>
        <v>1667923</v>
      </c>
      <c r="H99" s="186">
        <f>'[6]Пр.3-24  взр + дети'!H100+'[6]Пр.4-24 Уточнение суммы'!F97</f>
        <v>1667923</v>
      </c>
      <c r="I99" s="186">
        <f>'[6]Пр.3-24  взр + дети'!I100+'[6]Пр.4-24 Уточнение суммы'!G97</f>
        <v>0</v>
      </c>
      <c r="J99" s="186">
        <f t="shared" si="12"/>
        <v>1304300</v>
      </c>
      <c r="K99" s="186">
        <v>1304300</v>
      </c>
      <c r="L99" s="186">
        <v>0</v>
      </c>
      <c r="M99" s="186">
        <f t="shared" si="13"/>
        <v>5932444</v>
      </c>
      <c r="N99" s="186">
        <v>5932444</v>
      </c>
      <c r="O99" s="186">
        <v>0</v>
      </c>
      <c r="P99" s="186">
        <f t="shared" si="14"/>
        <v>461534</v>
      </c>
      <c r="Q99" s="186">
        <f>'[6]Пр.3-24  взр + дети'!Q100+'[6]Пр.4-24 Уточнение суммы'!L97</f>
        <v>452826</v>
      </c>
      <c r="R99" s="186">
        <f>'[6]Пр.3-24  взр + дети'!R100+'[6]Пр.4-24 Уточнение суммы'!M97</f>
        <v>8708</v>
      </c>
      <c r="T99" s="216"/>
    </row>
    <row r="100" spans="1:20" ht="12" customHeight="1" x14ac:dyDescent="0.2">
      <c r="A100" s="183">
        <v>85</v>
      </c>
      <c r="B100" s="188" t="s">
        <v>154</v>
      </c>
      <c r="C100" s="189" t="s">
        <v>27</v>
      </c>
      <c r="D100" s="186">
        <f t="shared" si="15"/>
        <v>30712712</v>
      </c>
      <c r="E100" s="186">
        <f t="shared" si="10"/>
        <v>30712712</v>
      </c>
      <c r="F100" s="186">
        <f t="shared" si="10"/>
        <v>0</v>
      </c>
      <c r="G100" s="186">
        <f t="shared" si="11"/>
        <v>6372857</v>
      </c>
      <c r="H100" s="186">
        <f>'[6]Пр.3-24  взр + дети'!H101+'[6]Пр.4-24 Уточнение суммы'!F98</f>
        <v>6372857</v>
      </c>
      <c r="I100" s="186">
        <f>'[6]Пр.3-24  взр + дети'!I101+'[6]Пр.4-24 Уточнение суммы'!G98</f>
        <v>0</v>
      </c>
      <c r="J100" s="186">
        <f t="shared" si="12"/>
        <v>3869641</v>
      </c>
      <c r="K100" s="186">
        <v>3869641</v>
      </c>
      <c r="L100" s="186">
        <v>0</v>
      </c>
      <c r="M100" s="186">
        <f t="shared" si="13"/>
        <v>16316412</v>
      </c>
      <c r="N100" s="186">
        <v>16316412</v>
      </c>
      <c r="O100" s="186">
        <v>0</v>
      </c>
      <c r="P100" s="186">
        <f t="shared" si="14"/>
        <v>4153802</v>
      </c>
      <c r="Q100" s="186">
        <f>'[6]Пр.3-24  взр + дети'!Q101+'[6]Пр.4-24 Уточнение суммы'!L98</f>
        <v>4153802</v>
      </c>
      <c r="R100" s="186">
        <f>'[6]Пр.3-24  взр + дети'!R101+'[6]Пр.4-24 Уточнение суммы'!M98</f>
        <v>0</v>
      </c>
      <c r="T100" s="216"/>
    </row>
    <row r="101" spans="1:20" ht="12" customHeight="1" x14ac:dyDescent="0.2">
      <c r="A101" s="183">
        <v>86</v>
      </c>
      <c r="B101" s="187" t="s">
        <v>155</v>
      </c>
      <c r="C101" s="191" t="s">
        <v>45</v>
      </c>
      <c r="D101" s="186">
        <f t="shared" si="15"/>
        <v>13026080</v>
      </c>
      <c r="E101" s="186">
        <f t="shared" si="10"/>
        <v>13026080</v>
      </c>
      <c r="F101" s="186">
        <f t="shared" si="10"/>
        <v>0</v>
      </c>
      <c r="G101" s="186">
        <f t="shared" si="11"/>
        <v>2119652</v>
      </c>
      <c r="H101" s="186">
        <f>'[6]Пр.3-24  взр + дети'!H102+'[6]Пр.4-24 Уточнение суммы'!F99</f>
        <v>2119652</v>
      </c>
      <c r="I101" s="186">
        <f>'[6]Пр.3-24  взр + дети'!I102+'[6]Пр.4-24 Уточнение суммы'!G99</f>
        <v>0</v>
      </c>
      <c r="J101" s="186">
        <f t="shared" si="12"/>
        <v>1544186</v>
      </c>
      <c r="K101" s="186">
        <v>1544186</v>
      </c>
      <c r="L101" s="186">
        <v>0</v>
      </c>
      <c r="M101" s="186">
        <f t="shared" si="13"/>
        <v>8295490</v>
      </c>
      <c r="N101" s="186">
        <v>8295490</v>
      </c>
      <c r="O101" s="186">
        <v>0</v>
      </c>
      <c r="P101" s="186">
        <f t="shared" si="14"/>
        <v>1066752</v>
      </c>
      <c r="Q101" s="186">
        <f>'[6]Пр.3-24  взр + дети'!Q102+'[6]Пр.4-24 Уточнение суммы'!L99</f>
        <v>1066752</v>
      </c>
      <c r="R101" s="186">
        <f>'[6]Пр.3-24  взр + дети'!R102+'[6]Пр.4-24 Уточнение суммы'!M99</f>
        <v>0</v>
      </c>
      <c r="T101" s="216"/>
    </row>
    <row r="102" spans="1:20" ht="12" customHeight="1" x14ac:dyDescent="0.2">
      <c r="A102" s="183">
        <v>87</v>
      </c>
      <c r="B102" s="187" t="s">
        <v>156</v>
      </c>
      <c r="C102" s="185" t="s">
        <v>33</v>
      </c>
      <c r="D102" s="186">
        <f t="shared" si="15"/>
        <v>18191622</v>
      </c>
      <c r="E102" s="186">
        <f t="shared" si="10"/>
        <v>18191622</v>
      </c>
      <c r="F102" s="186">
        <f t="shared" si="10"/>
        <v>0</v>
      </c>
      <c r="G102" s="186">
        <f t="shared" si="11"/>
        <v>4037764</v>
      </c>
      <c r="H102" s="186">
        <f>'[6]Пр.3-24  взр + дети'!H103+'[6]Пр.4-24 Уточнение суммы'!F100</f>
        <v>4037764</v>
      </c>
      <c r="I102" s="186">
        <f>'[6]Пр.3-24  взр + дети'!I103+'[6]Пр.4-24 Уточнение суммы'!G100</f>
        <v>0</v>
      </c>
      <c r="J102" s="186">
        <f t="shared" si="12"/>
        <v>2354294</v>
      </c>
      <c r="K102" s="186">
        <v>2354294</v>
      </c>
      <c r="L102" s="186">
        <v>0</v>
      </c>
      <c r="M102" s="186">
        <f t="shared" si="13"/>
        <v>11397536</v>
      </c>
      <c r="N102" s="186">
        <v>11397536</v>
      </c>
      <c r="O102" s="186">
        <v>0</v>
      </c>
      <c r="P102" s="186">
        <f t="shared" si="14"/>
        <v>402028</v>
      </c>
      <c r="Q102" s="186">
        <f>'[6]Пр.3-24  взр + дети'!Q103+'[6]Пр.4-24 Уточнение суммы'!L100</f>
        <v>402028</v>
      </c>
      <c r="R102" s="186">
        <f>'[6]Пр.3-24  взр + дети'!R103+'[6]Пр.4-24 Уточнение суммы'!M100</f>
        <v>0</v>
      </c>
      <c r="T102" s="216"/>
    </row>
    <row r="103" spans="1:20" ht="12" customHeight="1" x14ac:dyDescent="0.2">
      <c r="A103" s="183">
        <v>88</v>
      </c>
      <c r="B103" s="184" t="s">
        <v>157</v>
      </c>
      <c r="C103" s="185" t="s">
        <v>29</v>
      </c>
      <c r="D103" s="186">
        <f t="shared" si="15"/>
        <v>29341433</v>
      </c>
      <c r="E103" s="186">
        <f t="shared" si="10"/>
        <v>29239838</v>
      </c>
      <c r="F103" s="186">
        <f t="shared" si="10"/>
        <v>101595</v>
      </c>
      <c r="G103" s="186">
        <f t="shared" si="11"/>
        <v>6970529</v>
      </c>
      <c r="H103" s="186">
        <f>'[6]Пр.3-24  взр + дети'!H104+'[6]Пр.4-24 Уточнение суммы'!F101</f>
        <v>6970529</v>
      </c>
      <c r="I103" s="186">
        <f>'[6]Пр.3-24  взр + дети'!I104+'[6]Пр.4-24 Уточнение суммы'!G101</f>
        <v>0</v>
      </c>
      <c r="J103" s="186">
        <f t="shared" si="12"/>
        <v>4670573</v>
      </c>
      <c r="K103" s="186">
        <v>4670573</v>
      </c>
      <c r="L103" s="186">
        <v>0</v>
      </c>
      <c r="M103" s="186">
        <f t="shared" si="13"/>
        <v>15276554</v>
      </c>
      <c r="N103" s="186">
        <v>15276554</v>
      </c>
      <c r="O103" s="186">
        <v>0</v>
      </c>
      <c r="P103" s="186">
        <f t="shared" si="14"/>
        <v>2423777</v>
      </c>
      <c r="Q103" s="186">
        <f>'[6]Пр.3-24  взр + дети'!Q104+'[6]Пр.4-24 Уточнение суммы'!L101</f>
        <v>2322182</v>
      </c>
      <c r="R103" s="186">
        <f>'[6]Пр.3-24  взр + дети'!R104+'[6]Пр.4-24 Уточнение суммы'!M101</f>
        <v>101595</v>
      </c>
      <c r="T103" s="216"/>
    </row>
    <row r="104" spans="1:20" ht="12" customHeight="1" x14ac:dyDescent="0.2">
      <c r="A104" s="183">
        <v>89</v>
      </c>
      <c r="B104" s="184" t="s">
        <v>158</v>
      </c>
      <c r="C104" s="185" t="s">
        <v>30</v>
      </c>
      <c r="D104" s="186">
        <f t="shared" si="15"/>
        <v>26815034</v>
      </c>
      <c r="E104" s="186">
        <f t="shared" si="10"/>
        <v>26815034</v>
      </c>
      <c r="F104" s="186">
        <f t="shared" si="10"/>
        <v>0</v>
      </c>
      <c r="G104" s="186">
        <f t="shared" si="11"/>
        <v>5413801</v>
      </c>
      <c r="H104" s="186">
        <f>'[6]Пр.3-24  взр + дети'!H105+'[6]Пр.4-24 Уточнение суммы'!F102</f>
        <v>5413801</v>
      </c>
      <c r="I104" s="186">
        <f>'[6]Пр.3-24  взр + дети'!I105+'[6]Пр.4-24 Уточнение суммы'!G102</f>
        <v>0</v>
      </c>
      <c r="J104" s="186">
        <f t="shared" si="12"/>
        <v>4080688</v>
      </c>
      <c r="K104" s="186">
        <v>4080688</v>
      </c>
      <c r="L104" s="186">
        <v>0</v>
      </c>
      <c r="M104" s="186">
        <f t="shared" si="13"/>
        <v>12560073</v>
      </c>
      <c r="N104" s="186">
        <v>12560073</v>
      </c>
      <c r="O104" s="186">
        <v>0</v>
      </c>
      <c r="P104" s="186">
        <f t="shared" si="14"/>
        <v>4760472</v>
      </c>
      <c r="Q104" s="186">
        <f>'[6]Пр.3-24  взр + дети'!Q105+'[6]Пр.4-24 Уточнение суммы'!L102</f>
        <v>4760472</v>
      </c>
      <c r="R104" s="186">
        <f>'[6]Пр.3-24  взр + дети'!R105+'[6]Пр.4-24 Уточнение суммы'!M102</f>
        <v>0</v>
      </c>
      <c r="T104" s="216"/>
    </row>
    <row r="105" spans="1:20" ht="12" customHeight="1" x14ac:dyDescent="0.2">
      <c r="A105" s="183">
        <v>90</v>
      </c>
      <c r="B105" s="188" t="s">
        <v>159</v>
      </c>
      <c r="C105" s="189" t="s">
        <v>14</v>
      </c>
      <c r="D105" s="186">
        <f t="shared" si="15"/>
        <v>10312548</v>
      </c>
      <c r="E105" s="186">
        <f t="shared" si="10"/>
        <v>10283521</v>
      </c>
      <c r="F105" s="186">
        <f t="shared" si="10"/>
        <v>29027</v>
      </c>
      <c r="G105" s="186">
        <f t="shared" si="11"/>
        <v>2189149</v>
      </c>
      <c r="H105" s="186">
        <f>'[6]Пр.3-24  взр + дети'!H106+'[6]Пр.4-24 Уточнение суммы'!F103</f>
        <v>2189149</v>
      </c>
      <c r="I105" s="186">
        <f>'[6]Пр.3-24  взр + дети'!I106+'[6]Пр.4-24 Уточнение суммы'!G103</f>
        <v>0</v>
      </c>
      <c r="J105" s="186">
        <f t="shared" si="12"/>
        <v>1209918</v>
      </c>
      <c r="K105" s="186">
        <v>1209918</v>
      </c>
      <c r="L105" s="186">
        <v>0</v>
      </c>
      <c r="M105" s="186">
        <f t="shared" si="13"/>
        <v>6151515</v>
      </c>
      <c r="N105" s="186">
        <v>6151515</v>
      </c>
      <c r="O105" s="186">
        <v>0</v>
      </c>
      <c r="P105" s="186">
        <f t="shared" si="14"/>
        <v>761966</v>
      </c>
      <c r="Q105" s="186">
        <f>'[6]Пр.3-24  взр + дети'!Q106+'[6]Пр.4-24 Уточнение суммы'!L103</f>
        <v>732939</v>
      </c>
      <c r="R105" s="186">
        <f>'[6]Пр.3-24  взр + дети'!R106+'[6]Пр.4-24 Уточнение суммы'!M103</f>
        <v>29027</v>
      </c>
      <c r="T105" s="216"/>
    </row>
    <row r="106" spans="1:20" ht="12" customHeight="1" x14ac:dyDescent="0.2">
      <c r="A106" s="183">
        <v>91</v>
      </c>
      <c r="B106" s="190" t="s">
        <v>160</v>
      </c>
      <c r="C106" s="191" t="s">
        <v>31</v>
      </c>
      <c r="D106" s="186">
        <f t="shared" si="15"/>
        <v>17266948</v>
      </c>
      <c r="E106" s="186">
        <f t="shared" si="10"/>
        <v>17266948</v>
      </c>
      <c r="F106" s="186">
        <f t="shared" si="10"/>
        <v>0</v>
      </c>
      <c r="G106" s="186">
        <f t="shared" si="11"/>
        <v>4003016</v>
      </c>
      <c r="H106" s="186">
        <f>'[6]Пр.3-24  взр + дети'!H107+'[6]Пр.4-24 Уточнение суммы'!F104</f>
        <v>4003016</v>
      </c>
      <c r="I106" s="186">
        <f>'[6]Пр.3-24  взр + дети'!I107+'[6]Пр.4-24 Уточнение суммы'!G104</f>
        <v>0</v>
      </c>
      <c r="J106" s="186">
        <f t="shared" si="12"/>
        <v>2574517</v>
      </c>
      <c r="K106" s="186">
        <v>2574517</v>
      </c>
      <c r="L106" s="186">
        <v>0</v>
      </c>
      <c r="M106" s="186">
        <f t="shared" si="13"/>
        <v>9326585</v>
      </c>
      <c r="N106" s="186">
        <v>9326585</v>
      </c>
      <c r="O106" s="186">
        <v>0</v>
      </c>
      <c r="P106" s="186">
        <f t="shared" si="14"/>
        <v>1362830</v>
      </c>
      <c r="Q106" s="186">
        <f>'[6]Пр.3-24  взр + дети'!Q107+'[6]Пр.4-24 Уточнение суммы'!L104</f>
        <v>1362830</v>
      </c>
      <c r="R106" s="186">
        <f>'[6]Пр.3-24  взр + дети'!R107+'[6]Пр.4-24 Уточнение суммы'!M104</f>
        <v>0</v>
      </c>
      <c r="T106" s="216"/>
    </row>
    <row r="107" spans="1:20" ht="12" customHeight="1" x14ac:dyDescent="0.2">
      <c r="A107" s="183">
        <v>92</v>
      </c>
      <c r="B107" s="184" t="s">
        <v>161</v>
      </c>
      <c r="C107" s="185" t="s">
        <v>15</v>
      </c>
      <c r="D107" s="186">
        <f t="shared" si="15"/>
        <v>13461492</v>
      </c>
      <c r="E107" s="186">
        <f t="shared" si="10"/>
        <v>13417951</v>
      </c>
      <c r="F107" s="186">
        <f t="shared" si="10"/>
        <v>43541</v>
      </c>
      <c r="G107" s="186">
        <f t="shared" si="11"/>
        <v>2171775</v>
      </c>
      <c r="H107" s="186">
        <f>'[6]Пр.3-24  взр + дети'!H108+'[6]Пр.4-24 Уточнение суммы'!F105</f>
        <v>2171775</v>
      </c>
      <c r="I107" s="186">
        <f>'[6]Пр.3-24  взр + дети'!I108+'[6]Пр.4-24 Уточнение суммы'!G105</f>
        <v>0</v>
      </c>
      <c r="J107" s="186">
        <f t="shared" si="12"/>
        <v>2225830</v>
      </c>
      <c r="K107" s="186">
        <v>2225830</v>
      </c>
      <c r="L107" s="186">
        <v>0</v>
      </c>
      <c r="M107" s="186">
        <f t="shared" si="13"/>
        <v>7930372</v>
      </c>
      <c r="N107" s="186">
        <v>7930372</v>
      </c>
      <c r="O107" s="186">
        <v>0</v>
      </c>
      <c r="P107" s="186">
        <f t="shared" si="14"/>
        <v>1133515</v>
      </c>
      <c r="Q107" s="186">
        <f>'[6]Пр.3-24  взр + дети'!Q108+'[6]Пр.4-24 Уточнение суммы'!L105</f>
        <v>1089974</v>
      </c>
      <c r="R107" s="186">
        <f>'[6]Пр.3-24  взр + дети'!R108+'[6]Пр.4-24 Уточнение суммы'!M105</f>
        <v>43541</v>
      </c>
      <c r="T107" s="216"/>
    </row>
    <row r="108" spans="1:20" ht="12" customHeight="1" x14ac:dyDescent="0.2">
      <c r="A108" s="183">
        <v>93</v>
      </c>
      <c r="B108" s="187" t="s">
        <v>162</v>
      </c>
      <c r="C108" s="185" t="s">
        <v>13</v>
      </c>
      <c r="D108" s="186">
        <f t="shared" si="15"/>
        <v>15713542</v>
      </c>
      <c r="E108" s="186">
        <f t="shared" si="10"/>
        <v>15699028</v>
      </c>
      <c r="F108" s="186">
        <f t="shared" si="10"/>
        <v>14514</v>
      </c>
      <c r="G108" s="186">
        <f t="shared" si="11"/>
        <v>3137781</v>
      </c>
      <c r="H108" s="186">
        <f>'[6]Пр.3-24  взр + дети'!H109+'[6]Пр.4-24 Уточнение суммы'!F106</f>
        <v>3137781</v>
      </c>
      <c r="I108" s="186">
        <f>'[6]Пр.3-24  взр + дети'!I109+'[6]Пр.4-24 Уточнение суммы'!G106</f>
        <v>0</v>
      </c>
      <c r="J108" s="186">
        <f t="shared" si="12"/>
        <v>2537813</v>
      </c>
      <c r="K108" s="186">
        <v>2537813</v>
      </c>
      <c r="L108" s="186">
        <v>0</v>
      </c>
      <c r="M108" s="186">
        <f t="shared" si="13"/>
        <v>9823146</v>
      </c>
      <c r="N108" s="186">
        <v>9823146</v>
      </c>
      <c r="O108" s="186">
        <v>0</v>
      </c>
      <c r="P108" s="186">
        <f t="shared" si="14"/>
        <v>214802</v>
      </c>
      <c r="Q108" s="186">
        <f>'[6]Пр.3-24  взр + дети'!Q109+'[6]Пр.4-24 Уточнение суммы'!L106</f>
        <v>200288</v>
      </c>
      <c r="R108" s="186">
        <f>'[6]Пр.3-24  взр + дети'!R109+'[6]Пр.4-24 Уточнение суммы'!M106</f>
        <v>14514</v>
      </c>
      <c r="T108" s="216"/>
    </row>
    <row r="109" spans="1:20" ht="12" customHeight="1" x14ac:dyDescent="0.2">
      <c r="A109" s="183">
        <v>94</v>
      </c>
      <c r="B109" s="188" t="s">
        <v>163</v>
      </c>
      <c r="C109" s="189" t="s">
        <v>32</v>
      </c>
      <c r="D109" s="186">
        <f t="shared" si="15"/>
        <v>9844995</v>
      </c>
      <c r="E109" s="186">
        <f t="shared" si="10"/>
        <v>9826127</v>
      </c>
      <c r="F109" s="186">
        <f t="shared" si="10"/>
        <v>18868</v>
      </c>
      <c r="G109" s="186">
        <f t="shared" si="11"/>
        <v>2415014</v>
      </c>
      <c r="H109" s="186">
        <f>'[6]Пр.3-24  взр + дети'!H110+'[6]Пр.4-24 Уточнение суммы'!F107</f>
        <v>2415014</v>
      </c>
      <c r="I109" s="186">
        <f>'[6]Пр.3-24  взр + дети'!I110+'[6]Пр.4-24 Уточнение суммы'!G107</f>
        <v>0</v>
      </c>
      <c r="J109" s="186">
        <f t="shared" si="12"/>
        <v>1207296</v>
      </c>
      <c r="K109" s="186">
        <v>1207296</v>
      </c>
      <c r="L109" s="186">
        <v>0</v>
      </c>
      <c r="M109" s="186">
        <f t="shared" si="13"/>
        <v>5462171</v>
      </c>
      <c r="N109" s="186">
        <v>5462171</v>
      </c>
      <c r="O109" s="186">
        <v>0</v>
      </c>
      <c r="P109" s="186">
        <f t="shared" si="14"/>
        <v>760514</v>
      </c>
      <c r="Q109" s="186">
        <f>'[6]Пр.3-24  взр + дети'!Q110+'[6]Пр.4-24 Уточнение суммы'!L107</f>
        <v>741646</v>
      </c>
      <c r="R109" s="186">
        <f>'[6]Пр.3-24  взр + дети'!R110+'[6]Пр.4-24 Уточнение суммы'!M107</f>
        <v>18868</v>
      </c>
      <c r="T109" s="216"/>
    </row>
    <row r="110" spans="1:20" ht="12" customHeight="1" x14ac:dyDescent="0.2">
      <c r="A110" s="183">
        <v>95</v>
      </c>
      <c r="B110" s="188" t="s">
        <v>164</v>
      </c>
      <c r="C110" s="189" t="s">
        <v>55</v>
      </c>
      <c r="D110" s="186">
        <f t="shared" si="15"/>
        <v>18043673</v>
      </c>
      <c r="E110" s="186">
        <f t="shared" si="10"/>
        <v>18032062</v>
      </c>
      <c r="F110" s="186">
        <f t="shared" si="10"/>
        <v>11611</v>
      </c>
      <c r="G110" s="186">
        <f t="shared" si="11"/>
        <v>4489493</v>
      </c>
      <c r="H110" s="186">
        <f>'[6]Пр.3-24  взр + дети'!H111+'[6]Пр.4-24 Уточнение суммы'!F108</f>
        <v>4489493</v>
      </c>
      <c r="I110" s="186">
        <f>'[6]Пр.3-24  взр + дети'!I111+'[6]Пр.4-24 Уточнение суммы'!G108</f>
        <v>0</v>
      </c>
      <c r="J110" s="186">
        <f t="shared" si="12"/>
        <v>1684447</v>
      </c>
      <c r="K110" s="186">
        <v>1684447</v>
      </c>
      <c r="L110" s="186">
        <v>0</v>
      </c>
      <c r="M110" s="186">
        <f t="shared" si="13"/>
        <v>10547541</v>
      </c>
      <c r="N110" s="186">
        <v>10547541</v>
      </c>
      <c r="O110" s="186">
        <v>0</v>
      </c>
      <c r="P110" s="186">
        <f t="shared" si="14"/>
        <v>1322192</v>
      </c>
      <c r="Q110" s="186">
        <f>'[6]Пр.3-24  взр + дети'!Q111+'[6]Пр.4-24 Уточнение суммы'!L108</f>
        <v>1310581</v>
      </c>
      <c r="R110" s="186">
        <f>'[6]Пр.3-24  взр + дети'!R111+'[6]Пр.4-24 Уточнение суммы'!M108</f>
        <v>11611</v>
      </c>
      <c r="T110" s="216"/>
    </row>
    <row r="111" spans="1:20" ht="12" customHeight="1" x14ac:dyDescent="0.2">
      <c r="A111" s="183">
        <v>96</v>
      </c>
      <c r="B111" s="184" t="s">
        <v>165</v>
      </c>
      <c r="C111" s="185" t="s">
        <v>34</v>
      </c>
      <c r="D111" s="186">
        <f t="shared" si="15"/>
        <v>29627714</v>
      </c>
      <c r="E111" s="186">
        <f t="shared" si="10"/>
        <v>29619006</v>
      </c>
      <c r="F111" s="186">
        <f t="shared" si="10"/>
        <v>8708</v>
      </c>
      <c r="G111" s="186">
        <f t="shared" si="11"/>
        <v>6980954</v>
      </c>
      <c r="H111" s="186">
        <f>'[6]Пр.3-24  взр + дети'!H112+'[6]Пр.4-24 Уточнение суммы'!F109</f>
        <v>6980954</v>
      </c>
      <c r="I111" s="186">
        <f>'[6]Пр.3-24  взр + дети'!I112+'[6]Пр.4-24 Уточнение суммы'!G109</f>
        <v>0</v>
      </c>
      <c r="J111" s="186">
        <f t="shared" si="12"/>
        <v>2869459</v>
      </c>
      <c r="K111" s="186">
        <v>2869459</v>
      </c>
      <c r="L111" s="186">
        <v>0</v>
      </c>
      <c r="M111" s="186">
        <f t="shared" si="13"/>
        <v>17148882</v>
      </c>
      <c r="N111" s="186">
        <v>17148882</v>
      </c>
      <c r="O111" s="186">
        <v>0</v>
      </c>
      <c r="P111" s="186">
        <f t="shared" si="14"/>
        <v>2628419</v>
      </c>
      <c r="Q111" s="186">
        <f>'[6]Пр.3-24  взр + дети'!Q112+'[6]Пр.4-24 Уточнение суммы'!L109</f>
        <v>2619711</v>
      </c>
      <c r="R111" s="186">
        <f>'[6]Пр.3-24  взр + дети'!R112+'[6]Пр.4-24 Уточнение суммы'!M109</f>
        <v>8708</v>
      </c>
      <c r="T111" s="216"/>
    </row>
    <row r="112" spans="1:20" ht="12" customHeight="1" x14ac:dyDescent="0.2">
      <c r="A112" s="183">
        <v>97</v>
      </c>
      <c r="B112" s="187" t="s">
        <v>166</v>
      </c>
      <c r="C112" s="185" t="s">
        <v>228</v>
      </c>
      <c r="D112" s="186">
        <f t="shared" si="15"/>
        <v>17288336</v>
      </c>
      <c r="E112" s="186">
        <f t="shared" si="10"/>
        <v>17281079</v>
      </c>
      <c r="F112" s="186">
        <f t="shared" si="10"/>
        <v>7257</v>
      </c>
      <c r="G112" s="186">
        <f t="shared" si="11"/>
        <v>3659007</v>
      </c>
      <c r="H112" s="186">
        <f>'[6]Пр.3-24  взр + дети'!H113+'[6]Пр.4-24 Уточнение суммы'!F110</f>
        <v>3659007</v>
      </c>
      <c r="I112" s="186">
        <f>'[6]Пр.3-24  взр + дети'!I113+'[6]Пр.4-24 Уточнение суммы'!G110</f>
        <v>0</v>
      </c>
      <c r="J112" s="186">
        <f t="shared" si="12"/>
        <v>2207478</v>
      </c>
      <c r="K112" s="186">
        <v>2207478</v>
      </c>
      <c r="L112" s="186">
        <v>0</v>
      </c>
      <c r="M112" s="186">
        <f t="shared" si="13"/>
        <v>10874687</v>
      </c>
      <c r="N112" s="186">
        <v>10874687</v>
      </c>
      <c r="O112" s="186">
        <v>0</v>
      </c>
      <c r="P112" s="186">
        <f t="shared" si="14"/>
        <v>547164</v>
      </c>
      <c r="Q112" s="186">
        <f>'[6]Пр.3-24  взр + дети'!Q113+'[6]Пр.4-24 Уточнение суммы'!L110</f>
        <v>539907</v>
      </c>
      <c r="R112" s="186">
        <f>'[6]Пр.3-24  взр + дети'!R113+'[6]Пр.4-24 Уточнение суммы'!M110</f>
        <v>7257</v>
      </c>
      <c r="T112" s="216"/>
    </row>
    <row r="113" spans="1:20" ht="12" customHeight="1" x14ac:dyDescent="0.2">
      <c r="A113" s="183">
        <v>98</v>
      </c>
      <c r="B113" s="184" t="s">
        <v>167</v>
      </c>
      <c r="C113" s="189" t="s">
        <v>168</v>
      </c>
      <c r="D113" s="186">
        <f t="shared" si="15"/>
        <v>0</v>
      </c>
      <c r="E113" s="186">
        <f t="shared" si="10"/>
        <v>0</v>
      </c>
      <c r="F113" s="186">
        <f t="shared" si="10"/>
        <v>0</v>
      </c>
      <c r="G113" s="186">
        <f t="shared" si="11"/>
        <v>0</v>
      </c>
      <c r="H113" s="186">
        <f>'[6]Пр.3-24  взр + дети'!H114+'[6]Пр.4-24 Уточнение суммы'!F111</f>
        <v>0</v>
      </c>
      <c r="I113" s="186">
        <f>'[6]Пр.3-24  взр + дети'!I114+'[6]Пр.4-24 Уточнение суммы'!G111</f>
        <v>0</v>
      </c>
      <c r="J113" s="186">
        <f t="shared" si="12"/>
        <v>0</v>
      </c>
      <c r="K113" s="186">
        <v>0</v>
      </c>
      <c r="L113" s="186">
        <v>0</v>
      </c>
      <c r="M113" s="186">
        <f t="shared" si="13"/>
        <v>0</v>
      </c>
      <c r="N113" s="186">
        <v>0</v>
      </c>
      <c r="O113" s="186">
        <v>0</v>
      </c>
      <c r="P113" s="186">
        <f t="shared" si="14"/>
        <v>0</v>
      </c>
      <c r="Q113" s="186">
        <f>'[6]Пр.3-24  взр + дети'!Q114+'[6]Пр.4-24 Уточнение суммы'!L111</f>
        <v>0</v>
      </c>
      <c r="R113" s="186">
        <f>'[6]Пр.3-24  взр + дети'!R114+'[6]Пр.4-24 Уточнение суммы'!M111</f>
        <v>0</v>
      </c>
      <c r="T113" s="216"/>
    </row>
    <row r="114" spans="1:20" ht="12" customHeight="1" x14ac:dyDescent="0.2">
      <c r="A114" s="183">
        <v>99</v>
      </c>
      <c r="B114" s="184" t="s">
        <v>169</v>
      </c>
      <c r="C114" s="185" t="s">
        <v>170</v>
      </c>
      <c r="D114" s="186">
        <f t="shared" si="15"/>
        <v>0</v>
      </c>
      <c r="E114" s="186">
        <f t="shared" si="10"/>
        <v>0</v>
      </c>
      <c r="F114" s="186">
        <f t="shared" si="10"/>
        <v>0</v>
      </c>
      <c r="G114" s="186">
        <f t="shared" si="11"/>
        <v>0</v>
      </c>
      <c r="H114" s="186">
        <f>'[6]Пр.3-24  взр + дети'!H115+'[6]Пр.4-24 Уточнение суммы'!F112</f>
        <v>0</v>
      </c>
      <c r="I114" s="186">
        <f>'[6]Пр.3-24  взр + дети'!I115+'[6]Пр.4-24 Уточнение суммы'!G112</f>
        <v>0</v>
      </c>
      <c r="J114" s="186">
        <f t="shared" si="12"/>
        <v>0</v>
      </c>
      <c r="K114" s="186">
        <v>0</v>
      </c>
      <c r="L114" s="186">
        <v>0</v>
      </c>
      <c r="M114" s="186">
        <f t="shared" si="13"/>
        <v>0</v>
      </c>
      <c r="N114" s="186">
        <v>0</v>
      </c>
      <c r="O114" s="186">
        <v>0</v>
      </c>
      <c r="P114" s="186">
        <f t="shared" si="14"/>
        <v>0</v>
      </c>
      <c r="Q114" s="186">
        <f>'[6]Пр.3-24  взр + дети'!Q115+'[6]Пр.4-24 Уточнение суммы'!L112</f>
        <v>0</v>
      </c>
      <c r="R114" s="186">
        <f>'[6]Пр.3-24  взр + дети'!R115+'[6]Пр.4-24 Уточнение суммы'!M112</f>
        <v>0</v>
      </c>
      <c r="T114" s="216"/>
    </row>
    <row r="115" spans="1:20" ht="12" customHeight="1" x14ac:dyDescent="0.2">
      <c r="A115" s="183">
        <v>100</v>
      </c>
      <c r="B115" s="188" t="s">
        <v>171</v>
      </c>
      <c r="C115" s="189" t="s">
        <v>172</v>
      </c>
      <c r="D115" s="186">
        <f t="shared" si="15"/>
        <v>0</v>
      </c>
      <c r="E115" s="186">
        <f t="shared" si="10"/>
        <v>0</v>
      </c>
      <c r="F115" s="186">
        <f t="shared" si="10"/>
        <v>0</v>
      </c>
      <c r="G115" s="186">
        <f t="shared" si="11"/>
        <v>0</v>
      </c>
      <c r="H115" s="186">
        <f>'[6]Пр.3-24  взр + дети'!H116+'[6]Пр.4-24 Уточнение суммы'!F113</f>
        <v>0</v>
      </c>
      <c r="I115" s="186">
        <f>'[6]Пр.3-24  взр + дети'!I116+'[6]Пр.4-24 Уточнение суммы'!G113</f>
        <v>0</v>
      </c>
      <c r="J115" s="186">
        <f t="shared" si="12"/>
        <v>0</v>
      </c>
      <c r="K115" s="186">
        <v>0</v>
      </c>
      <c r="L115" s="186">
        <v>0</v>
      </c>
      <c r="M115" s="186">
        <f t="shared" si="13"/>
        <v>0</v>
      </c>
      <c r="N115" s="186">
        <v>0</v>
      </c>
      <c r="O115" s="186">
        <v>0</v>
      </c>
      <c r="P115" s="186">
        <f t="shared" si="14"/>
        <v>0</v>
      </c>
      <c r="Q115" s="186">
        <f>'[6]Пр.3-24  взр + дети'!Q116+'[6]Пр.4-24 Уточнение суммы'!L113</f>
        <v>0</v>
      </c>
      <c r="R115" s="186">
        <f>'[6]Пр.3-24  взр + дети'!R116+'[6]Пр.4-24 Уточнение суммы'!M113</f>
        <v>0</v>
      </c>
      <c r="T115" s="216"/>
    </row>
    <row r="116" spans="1:20" ht="12" customHeight="1" x14ac:dyDescent="0.2">
      <c r="A116" s="183">
        <v>101</v>
      </c>
      <c r="B116" s="188" t="s">
        <v>173</v>
      </c>
      <c r="C116" s="189" t="s">
        <v>174</v>
      </c>
      <c r="D116" s="186">
        <f t="shared" si="15"/>
        <v>0</v>
      </c>
      <c r="E116" s="186">
        <f t="shared" si="10"/>
        <v>0</v>
      </c>
      <c r="F116" s="186">
        <f t="shared" si="10"/>
        <v>0</v>
      </c>
      <c r="G116" s="186">
        <f t="shared" si="11"/>
        <v>0</v>
      </c>
      <c r="H116" s="186">
        <f>'[6]Пр.3-24  взр + дети'!H117+'[6]Пр.4-24 Уточнение суммы'!F114</f>
        <v>0</v>
      </c>
      <c r="I116" s="186">
        <f>'[6]Пр.3-24  взр + дети'!I117+'[6]Пр.4-24 Уточнение суммы'!G114</f>
        <v>0</v>
      </c>
      <c r="J116" s="186">
        <f t="shared" si="12"/>
        <v>0</v>
      </c>
      <c r="K116" s="186">
        <v>0</v>
      </c>
      <c r="L116" s="186">
        <v>0</v>
      </c>
      <c r="M116" s="186">
        <f t="shared" si="13"/>
        <v>0</v>
      </c>
      <c r="N116" s="186">
        <v>0</v>
      </c>
      <c r="O116" s="186">
        <v>0</v>
      </c>
      <c r="P116" s="186">
        <f t="shared" si="14"/>
        <v>0</v>
      </c>
      <c r="Q116" s="186">
        <f>'[6]Пр.3-24  взр + дети'!Q117+'[6]Пр.4-24 Уточнение суммы'!L114</f>
        <v>0</v>
      </c>
      <c r="R116" s="186">
        <f>'[6]Пр.3-24  взр + дети'!R117+'[6]Пр.4-24 Уточнение суммы'!M114</f>
        <v>0</v>
      </c>
      <c r="T116" s="216"/>
    </row>
    <row r="117" spans="1:20" ht="12" customHeight="1" x14ac:dyDescent="0.2">
      <c r="A117" s="183">
        <v>102</v>
      </c>
      <c r="B117" s="188" t="s">
        <v>175</v>
      </c>
      <c r="C117" s="189" t="s">
        <v>176</v>
      </c>
      <c r="D117" s="186">
        <f t="shared" si="15"/>
        <v>0</v>
      </c>
      <c r="E117" s="186">
        <f t="shared" si="10"/>
        <v>0</v>
      </c>
      <c r="F117" s="186">
        <f t="shared" si="10"/>
        <v>0</v>
      </c>
      <c r="G117" s="186">
        <f t="shared" si="11"/>
        <v>0</v>
      </c>
      <c r="H117" s="186">
        <f>'[6]Пр.3-24  взр + дети'!H118+'[6]Пр.4-24 Уточнение суммы'!F115</f>
        <v>0</v>
      </c>
      <c r="I117" s="186">
        <f>'[6]Пр.3-24  взр + дети'!I118+'[6]Пр.4-24 Уточнение суммы'!G115</f>
        <v>0</v>
      </c>
      <c r="J117" s="186">
        <f t="shared" si="12"/>
        <v>0</v>
      </c>
      <c r="K117" s="186">
        <v>0</v>
      </c>
      <c r="L117" s="186">
        <v>0</v>
      </c>
      <c r="M117" s="186">
        <f t="shared" si="13"/>
        <v>0</v>
      </c>
      <c r="N117" s="186">
        <v>0</v>
      </c>
      <c r="O117" s="186">
        <v>0</v>
      </c>
      <c r="P117" s="186">
        <f t="shared" si="14"/>
        <v>0</v>
      </c>
      <c r="Q117" s="186">
        <f>'[6]Пр.3-24  взр + дети'!Q118+'[6]Пр.4-24 Уточнение суммы'!L115</f>
        <v>0</v>
      </c>
      <c r="R117" s="186">
        <f>'[6]Пр.3-24  взр + дети'!R118+'[6]Пр.4-24 Уточнение суммы'!M115</f>
        <v>0</v>
      </c>
      <c r="T117" s="216"/>
    </row>
    <row r="118" spans="1:20" ht="12" customHeight="1" x14ac:dyDescent="0.2">
      <c r="A118" s="183">
        <v>103</v>
      </c>
      <c r="B118" s="188" t="s">
        <v>177</v>
      </c>
      <c r="C118" s="189" t="s">
        <v>178</v>
      </c>
      <c r="D118" s="186">
        <f t="shared" si="15"/>
        <v>0</v>
      </c>
      <c r="E118" s="186">
        <f t="shared" si="10"/>
        <v>0</v>
      </c>
      <c r="F118" s="186">
        <f t="shared" si="10"/>
        <v>0</v>
      </c>
      <c r="G118" s="186">
        <f t="shared" si="11"/>
        <v>0</v>
      </c>
      <c r="H118" s="186">
        <f>'[6]Пр.3-24  взр + дети'!H119+'[6]Пр.4-24 Уточнение суммы'!F116</f>
        <v>0</v>
      </c>
      <c r="I118" s="186">
        <f>'[6]Пр.3-24  взр + дети'!I119+'[6]Пр.4-24 Уточнение суммы'!G116</f>
        <v>0</v>
      </c>
      <c r="J118" s="186">
        <f t="shared" si="12"/>
        <v>0</v>
      </c>
      <c r="K118" s="186">
        <v>0</v>
      </c>
      <c r="L118" s="186">
        <v>0</v>
      </c>
      <c r="M118" s="186">
        <f t="shared" si="13"/>
        <v>0</v>
      </c>
      <c r="N118" s="186">
        <v>0</v>
      </c>
      <c r="O118" s="186">
        <v>0</v>
      </c>
      <c r="P118" s="186">
        <f t="shared" si="14"/>
        <v>0</v>
      </c>
      <c r="Q118" s="186">
        <f>'[6]Пр.3-24  взр + дети'!Q119+'[6]Пр.4-24 Уточнение суммы'!L116</f>
        <v>0</v>
      </c>
      <c r="R118" s="186">
        <f>'[6]Пр.3-24  взр + дети'!R119+'[6]Пр.4-24 Уточнение суммы'!M116</f>
        <v>0</v>
      </c>
      <c r="T118" s="216"/>
    </row>
    <row r="119" spans="1:20" ht="12" customHeight="1" x14ac:dyDescent="0.2">
      <c r="A119" s="183">
        <v>104</v>
      </c>
      <c r="B119" s="188" t="s">
        <v>179</v>
      </c>
      <c r="C119" s="189" t="s">
        <v>180</v>
      </c>
      <c r="D119" s="186">
        <f t="shared" si="15"/>
        <v>0</v>
      </c>
      <c r="E119" s="186">
        <f t="shared" si="10"/>
        <v>0</v>
      </c>
      <c r="F119" s="186">
        <f t="shared" si="10"/>
        <v>0</v>
      </c>
      <c r="G119" s="186">
        <f t="shared" si="11"/>
        <v>0</v>
      </c>
      <c r="H119" s="186">
        <f>'[6]Пр.3-24  взр + дети'!H120+'[6]Пр.4-24 Уточнение суммы'!F117</f>
        <v>0</v>
      </c>
      <c r="I119" s="186">
        <f>'[6]Пр.3-24  взр + дети'!I120+'[6]Пр.4-24 Уточнение суммы'!G117</f>
        <v>0</v>
      </c>
      <c r="J119" s="186">
        <f t="shared" si="12"/>
        <v>0</v>
      </c>
      <c r="K119" s="186">
        <v>0</v>
      </c>
      <c r="L119" s="186">
        <v>0</v>
      </c>
      <c r="M119" s="186">
        <f t="shared" si="13"/>
        <v>0</v>
      </c>
      <c r="N119" s="186">
        <v>0</v>
      </c>
      <c r="O119" s="186">
        <v>0</v>
      </c>
      <c r="P119" s="186">
        <f t="shared" si="14"/>
        <v>0</v>
      </c>
      <c r="Q119" s="186">
        <f>'[6]Пр.3-24  взр + дети'!Q120+'[6]Пр.4-24 Уточнение суммы'!L117</f>
        <v>0</v>
      </c>
      <c r="R119" s="186">
        <f>'[6]Пр.3-24  взр + дети'!R120+'[6]Пр.4-24 Уточнение суммы'!M117</f>
        <v>0</v>
      </c>
      <c r="T119" s="216"/>
    </row>
    <row r="120" spans="1:20" ht="12" customHeight="1" x14ac:dyDescent="0.2">
      <c r="A120" s="183">
        <v>105</v>
      </c>
      <c r="B120" s="197" t="s">
        <v>181</v>
      </c>
      <c r="C120" s="198" t="s">
        <v>182</v>
      </c>
      <c r="D120" s="186">
        <f t="shared" si="15"/>
        <v>0</v>
      </c>
      <c r="E120" s="186">
        <f t="shared" si="10"/>
        <v>0</v>
      </c>
      <c r="F120" s="186">
        <f t="shared" si="10"/>
        <v>0</v>
      </c>
      <c r="G120" s="186">
        <f t="shared" si="11"/>
        <v>0</v>
      </c>
      <c r="H120" s="186">
        <f>'[6]Пр.3-24  взр + дети'!H121+'[6]Пр.4-24 Уточнение суммы'!F118</f>
        <v>0</v>
      </c>
      <c r="I120" s="186">
        <f>'[6]Пр.3-24  взр + дети'!I121+'[6]Пр.4-24 Уточнение суммы'!G118</f>
        <v>0</v>
      </c>
      <c r="J120" s="186">
        <f t="shared" si="12"/>
        <v>0</v>
      </c>
      <c r="K120" s="186">
        <v>0</v>
      </c>
      <c r="L120" s="186">
        <v>0</v>
      </c>
      <c r="M120" s="186">
        <f t="shared" si="13"/>
        <v>0</v>
      </c>
      <c r="N120" s="186">
        <v>0</v>
      </c>
      <c r="O120" s="186">
        <v>0</v>
      </c>
      <c r="P120" s="186">
        <f t="shared" si="14"/>
        <v>0</v>
      </c>
      <c r="Q120" s="186">
        <f>'[6]Пр.3-24  взр + дети'!Q121+'[6]Пр.4-24 Уточнение суммы'!L118</f>
        <v>0</v>
      </c>
      <c r="R120" s="186">
        <f>'[6]Пр.3-24  взр + дети'!R121+'[6]Пр.4-24 Уточнение суммы'!M118</f>
        <v>0</v>
      </c>
      <c r="T120" s="216"/>
    </row>
    <row r="121" spans="1:20" ht="12" customHeight="1" x14ac:dyDescent="0.2">
      <c r="A121" s="183">
        <v>106</v>
      </c>
      <c r="B121" s="187" t="s">
        <v>183</v>
      </c>
      <c r="C121" s="185" t="s">
        <v>184</v>
      </c>
      <c r="D121" s="186">
        <f t="shared" si="15"/>
        <v>0</v>
      </c>
      <c r="E121" s="186">
        <f t="shared" si="10"/>
        <v>0</v>
      </c>
      <c r="F121" s="186">
        <f t="shared" si="10"/>
        <v>0</v>
      </c>
      <c r="G121" s="186">
        <f t="shared" si="11"/>
        <v>0</v>
      </c>
      <c r="H121" s="186">
        <f>'[6]Пр.3-24  взр + дети'!H122+'[6]Пр.4-24 Уточнение суммы'!F119</f>
        <v>0</v>
      </c>
      <c r="I121" s="186">
        <f>'[6]Пр.3-24  взр + дети'!I122+'[6]Пр.4-24 Уточнение суммы'!G119</f>
        <v>0</v>
      </c>
      <c r="J121" s="186">
        <f t="shared" si="12"/>
        <v>0</v>
      </c>
      <c r="K121" s="186">
        <v>0</v>
      </c>
      <c r="L121" s="186">
        <v>0</v>
      </c>
      <c r="M121" s="186">
        <f t="shared" si="13"/>
        <v>0</v>
      </c>
      <c r="N121" s="186">
        <v>0</v>
      </c>
      <c r="O121" s="186">
        <v>0</v>
      </c>
      <c r="P121" s="186">
        <f t="shared" si="14"/>
        <v>0</v>
      </c>
      <c r="Q121" s="186">
        <f>'[6]Пр.3-24  взр + дети'!Q122+'[6]Пр.4-24 Уточнение суммы'!L119</f>
        <v>0</v>
      </c>
      <c r="R121" s="186">
        <f>'[6]Пр.3-24  взр + дети'!R122+'[6]Пр.4-24 Уточнение суммы'!M119</f>
        <v>0</v>
      </c>
      <c r="T121" s="216"/>
    </row>
    <row r="122" spans="1:20" ht="12" customHeight="1" x14ac:dyDescent="0.2">
      <c r="A122" s="183">
        <v>107</v>
      </c>
      <c r="B122" s="188" t="s">
        <v>185</v>
      </c>
      <c r="C122" s="189" t="s">
        <v>186</v>
      </c>
      <c r="D122" s="186">
        <f t="shared" si="15"/>
        <v>0</v>
      </c>
      <c r="E122" s="186">
        <f t="shared" si="10"/>
        <v>0</v>
      </c>
      <c r="F122" s="186">
        <f t="shared" si="10"/>
        <v>0</v>
      </c>
      <c r="G122" s="186">
        <f t="shared" si="11"/>
        <v>0</v>
      </c>
      <c r="H122" s="186">
        <f>'[6]Пр.3-24  взр + дети'!H123+'[6]Пр.4-24 Уточнение суммы'!F120</f>
        <v>0</v>
      </c>
      <c r="I122" s="186">
        <f>'[6]Пр.3-24  взр + дети'!I123+'[6]Пр.4-24 Уточнение суммы'!G120</f>
        <v>0</v>
      </c>
      <c r="J122" s="186">
        <f t="shared" si="12"/>
        <v>0</v>
      </c>
      <c r="K122" s="186">
        <v>0</v>
      </c>
      <c r="L122" s="186">
        <v>0</v>
      </c>
      <c r="M122" s="186">
        <f t="shared" si="13"/>
        <v>0</v>
      </c>
      <c r="N122" s="186">
        <v>0</v>
      </c>
      <c r="O122" s="186">
        <v>0</v>
      </c>
      <c r="P122" s="186">
        <f t="shared" si="14"/>
        <v>0</v>
      </c>
      <c r="Q122" s="186">
        <f>'[6]Пр.3-24  взр + дети'!Q123+'[6]Пр.4-24 Уточнение суммы'!L120</f>
        <v>0</v>
      </c>
      <c r="R122" s="186">
        <f>'[6]Пр.3-24  взр + дети'!R123+'[6]Пр.4-24 Уточнение суммы'!M120</f>
        <v>0</v>
      </c>
      <c r="T122" s="216"/>
    </row>
    <row r="123" spans="1:20" ht="12" customHeight="1" x14ac:dyDescent="0.2">
      <c r="A123" s="183">
        <v>108</v>
      </c>
      <c r="B123" s="184" t="s">
        <v>187</v>
      </c>
      <c r="C123" s="199" t="s">
        <v>188</v>
      </c>
      <c r="D123" s="186">
        <f t="shared" si="15"/>
        <v>0</v>
      </c>
      <c r="E123" s="186">
        <f t="shared" si="10"/>
        <v>0</v>
      </c>
      <c r="F123" s="186">
        <f t="shared" si="10"/>
        <v>0</v>
      </c>
      <c r="G123" s="186">
        <f t="shared" si="11"/>
        <v>0</v>
      </c>
      <c r="H123" s="186">
        <f>'[6]Пр.3-24  взр + дети'!H124+'[6]Пр.4-24 Уточнение суммы'!F121</f>
        <v>0</v>
      </c>
      <c r="I123" s="186">
        <f>'[6]Пр.3-24  взр + дети'!I124+'[6]Пр.4-24 Уточнение суммы'!G121</f>
        <v>0</v>
      </c>
      <c r="J123" s="186">
        <f t="shared" si="12"/>
        <v>0</v>
      </c>
      <c r="K123" s="186">
        <v>0</v>
      </c>
      <c r="L123" s="186">
        <v>0</v>
      </c>
      <c r="M123" s="186">
        <f t="shared" si="13"/>
        <v>0</v>
      </c>
      <c r="N123" s="186">
        <v>0</v>
      </c>
      <c r="O123" s="186">
        <v>0</v>
      </c>
      <c r="P123" s="186">
        <f t="shared" si="14"/>
        <v>0</v>
      </c>
      <c r="Q123" s="186">
        <f>'[6]Пр.3-24  взр + дети'!Q124+'[6]Пр.4-24 Уточнение суммы'!L121</f>
        <v>0</v>
      </c>
      <c r="R123" s="186">
        <f>'[6]Пр.3-24  взр + дети'!R124+'[6]Пр.4-24 Уточнение суммы'!M121</f>
        <v>0</v>
      </c>
      <c r="T123" s="216"/>
    </row>
    <row r="124" spans="1:20" ht="12" customHeight="1" x14ac:dyDescent="0.2">
      <c r="A124" s="183">
        <v>109</v>
      </c>
      <c r="B124" s="188" t="s">
        <v>189</v>
      </c>
      <c r="C124" s="195" t="s">
        <v>271</v>
      </c>
      <c r="D124" s="186">
        <f t="shared" si="15"/>
        <v>0</v>
      </c>
      <c r="E124" s="186">
        <f t="shared" si="10"/>
        <v>0</v>
      </c>
      <c r="F124" s="186">
        <f t="shared" si="10"/>
        <v>0</v>
      </c>
      <c r="G124" s="186">
        <f t="shared" si="11"/>
        <v>0</v>
      </c>
      <c r="H124" s="186">
        <f>'[6]Пр.3-24  взр + дети'!H125+'[6]Пр.4-24 Уточнение суммы'!F122</f>
        <v>0</v>
      </c>
      <c r="I124" s="186">
        <f>'[6]Пр.3-24  взр + дети'!I125+'[6]Пр.4-24 Уточнение суммы'!G122</f>
        <v>0</v>
      </c>
      <c r="J124" s="186">
        <f t="shared" si="12"/>
        <v>0</v>
      </c>
      <c r="K124" s="186">
        <v>0</v>
      </c>
      <c r="L124" s="186">
        <v>0</v>
      </c>
      <c r="M124" s="186">
        <f t="shared" si="13"/>
        <v>0</v>
      </c>
      <c r="N124" s="186">
        <v>0</v>
      </c>
      <c r="O124" s="186">
        <v>0</v>
      </c>
      <c r="P124" s="186">
        <f t="shared" si="14"/>
        <v>0</v>
      </c>
      <c r="Q124" s="186">
        <f>'[6]Пр.3-24  взр + дети'!Q125+'[6]Пр.4-24 Уточнение суммы'!L122</f>
        <v>0</v>
      </c>
      <c r="R124" s="186">
        <f>'[6]Пр.3-24  взр + дети'!R125+'[6]Пр.4-24 Уточнение суммы'!M122</f>
        <v>0</v>
      </c>
      <c r="T124" s="216"/>
    </row>
    <row r="125" spans="1:20" ht="12" customHeight="1" x14ac:dyDescent="0.2">
      <c r="A125" s="183">
        <v>110</v>
      </c>
      <c r="B125" s="187" t="s">
        <v>190</v>
      </c>
      <c r="C125" s="189" t="s">
        <v>313</v>
      </c>
      <c r="D125" s="186">
        <f t="shared" si="15"/>
        <v>0</v>
      </c>
      <c r="E125" s="186">
        <f t="shared" si="10"/>
        <v>0</v>
      </c>
      <c r="F125" s="186">
        <f t="shared" si="10"/>
        <v>0</v>
      </c>
      <c r="G125" s="186">
        <f t="shared" si="11"/>
        <v>0</v>
      </c>
      <c r="H125" s="186">
        <f>'[6]Пр.3-24  взр + дети'!H126+'[6]Пр.4-24 Уточнение суммы'!F123</f>
        <v>0</v>
      </c>
      <c r="I125" s="186">
        <f>'[6]Пр.3-24  взр + дети'!I126+'[6]Пр.4-24 Уточнение суммы'!G123</f>
        <v>0</v>
      </c>
      <c r="J125" s="186">
        <f t="shared" si="12"/>
        <v>0</v>
      </c>
      <c r="K125" s="186">
        <v>0</v>
      </c>
      <c r="L125" s="186">
        <v>0</v>
      </c>
      <c r="M125" s="186">
        <f t="shared" si="13"/>
        <v>0</v>
      </c>
      <c r="N125" s="186">
        <v>0</v>
      </c>
      <c r="O125" s="186">
        <v>0</v>
      </c>
      <c r="P125" s="186">
        <f t="shared" si="14"/>
        <v>0</v>
      </c>
      <c r="Q125" s="186">
        <f>'[6]Пр.3-24  взр + дети'!Q126+'[6]Пр.4-24 Уточнение суммы'!L123</f>
        <v>0</v>
      </c>
      <c r="R125" s="186">
        <f>'[6]Пр.3-24  взр + дети'!R126+'[6]Пр.4-24 Уточнение суммы'!M123</f>
        <v>0</v>
      </c>
      <c r="T125" s="216"/>
    </row>
    <row r="126" spans="1:20" ht="12" customHeight="1" x14ac:dyDescent="0.2">
      <c r="A126" s="183">
        <v>111</v>
      </c>
      <c r="B126" s="12" t="s">
        <v>405</v>
      </c>
      <c r="C126" s="10" t="s">
        <v>381</v>
      </c>
      <c r="D126" s="186">
        <f t="shared" si="15"/>
        <v>0</v>
      </c>
      <c r="E126" s="186">
        <f t="shared" si="10"/>
        <v>0</v>
      </c>
      <c r="F126" s="186">
        <f t="shared" si="10"/>
        <v>0</v>
      </c>
      <c r="G126" s="186">
        <f t="shared" si="11"/>
        <v>0</v>
      </c>
      <c r="H126" s="186">
        <f>'[6]Пр.3-24  взр + дети'!H127+'[6]Пр.4-24 Уточнение суммы'!F124</f>
        <v>0</v>
      </c>
      <c r="I126" s="186">
        <f>'[6]Пр.3-24  взр + дети'!I127+'[6]Пр.4-24 Уточнение суммы'!G124</f>
        <v>0</v>
      </c>
      <c r="J126" s="186">
        <f t="shared" si="12"/>
        <v>0</v>
      </c>
      <c r="K126" s="186">
        <v>0</v>
      </c>
      <c r="L126" s="186">
        <v>0</v>
      </c>
      <c r="M126" s="186">
        <f t="shared" si="13"/>
        <v>0</v>
      </c>
      <c r="N126" s="186">
        <v>0</v>
      </c>
      <c r="O126" s="186">
        <v>0</v>
      </c>
      <c r="P126" s="186">
        <f t="shared" si="14"/>
        <v>0</v>
      </c>
      <c r="Q126" s="186">
        <f>'[6]Пр.3-24  взр + дети'!Q127+'[6]Пр.4-24 Уточнение суммы'!L124</f>
        <v>0</v>
      </c>
      <c r="R126" s="186">
        <f>'[6]Пр.3-24  взр + дети'!R127+'[6]Пр.4-24 Уточнение суммы'!M124</f>
        <v>0</v>
      </c>
      <c r="T126" s="216"/>
    </row>
    <row r="127" spans="1:20" ht="12" customHeight="1" x14ac:dyDescent="0.2">
      <c r="A127" s="183">
        <v>112</v>
      </c>
      <c r="B127" s="187" t="s">
        <v>191</v>
      </c>
      <c r="C127" s="189" t="s">
        <v>192</v>
      </c>
      <c r="D127" s="186">
        <f t="shared" si="15"/>
        <v>0</v>
      </c>
      <c r="E127" s="186">
        <f t="shared" si="10"/>
        <v>0</v>
      </c>
      <c r="F127" s="186">
        <f t="shared" si="10"/>
        <v>0</v>
      </c>
      <c r="G127" s="186">
        <f t="shared" si="11"/>
        <v>0</v>
      </c>
      <c r="H127" s="186">
        <f>'[6]Пр.3-24  взр + дети'!H128+'[6]Пр.4-24 Уточнение суммы'!F125</f>
        <v>0</v>
      </c>
      <c r="I127" s="186">
        <f>'[6]Пр.3-24  взр + дети'!I128+'[6]Пр.4-24 Уточнение суммы'!G125</f>
        <v>0</v>
      </c>
      <c r="J127" s="186">
        <f t="shared" si="12"/>
        <v>0</v>
      </c>
      <c r="K127" s="186">
        <v>0</v>
      </c>
      <c r="L127" s="186">
        <v>0</v>
      </c>
      <c r="M127" s="186">
        <f t="shared" si="13"/>
        <v>0</v>
      </c>
      <c r="N127" s="186">
        <v>0</v>
      </c>
      <c r="O127" s="186">
        <v>0</v>
      </c>
      <c r="P127" s="186">
        <f t="shared" si="14"/>
        <v>0</v>
      </c>
      <c r="Q127" s="186">
        <f>'[6]Пр.3-24  взр + дети'!Q128+'[6]Пр.4-24 Уточнение суммы'!L125</f>
        <v>0</v>
      </c>
      <c r="R127" s="186">
        <f>'[6]Пр.3-24  взр + дети'!R128+'[6]Пр.4-24 Уточнение суммы'!M125</f>
        <v>0</v>
      </c>
      <c r="T127" s="216"/>
    </row>
    <row r="128" spans="1:20" ht="12" customHeight="1" x14ac:dyDescent="0.2">
      <c r="A128" s="183">
        <v>113</v>
      </c>
      <c r="B128" s="187" t="s">
        <v>193</v>
      </c>
      <c r="C128" s="185" t="s">
        <v>413</v>
      </c>
      <c r="D128" s="186">
        <f t="shared" si="15"/>
        <v>0</v>
      </c>
      <c r="E128" s="186">
        <f t="shared" si="10"/>
        <v>0</v>
      </c>
      <c r="F128" s="186">
        <f t="shared" si="10"/>
        <v>0</v>
      </c>
      <c r="G128" s="186">
        <f t="shared" si="11"/>
        <v>0</v>
      </c>
      <c r="H128" s="186">
        <f>'[6]Пр.3-24  взр + дети'!H129+'[6]Пр.4-24 Уточнение суммы'!F126</f>
        <v>0</v>
      </c>
      <c r="I128" s="186">
        <f>'[6]Пр.3-24  взр + дети'!I129+'[6]Пр.4-24 Уточнение суммы'!G126</f>
        <v>0</v>
      </c>
      <c r="J128" s="186">
        <f t="shared" si="12"/>
        <v>0</v>
      </c>
      <c r="K128" s="186">
        <v>0</v>
      </c>
      <c r="L128" s="186">
        <v>0</v>
      </c>
      <c r="M128" s="186">
        <f t="shared" si="13"/>
        <v>0</v>
      </c>
      <c r="N128" s="186">
        <v>0</v>
      </c>
      <c r="O128" s="186">
        <v>0</v>
      </c>
      <c r="P128" s="186">
        <f t="shared" si="14"/>
        <v>0</v>
      </c>
      <c r="Q128" s="186">
        <f>'[6]Пр.3-24  взр + дети'!Q129+'[6]Пр.4-24 Уточнение суммы'!L126</f>
        <v>0</v>
      </c>
      <c r="R128" s="186">
        <f>'[6]Пр.3-24  взр + дети'!R129+'[6]Пр.4-24 Уточнение суммы'!M126</f>
        <v>0</v>
      </c>
      <c r="T128" s="216"/>
    </row>
    <row r="129" spans="1:20" ht="12" customHeight="1" x14ac:dyDescent="0.2">
      <c r="A129" s="183">
        <v>114</v>
      </c>
      <c r="B129" s="188" t="s">
        <v>194</v>
      </c>
      <c r="C129" s="189" t="s">
        <v>195</v>
      </c>
      <c r="D129" s="186">
        <f t="shared" si="15"/>
        <v>0</v>
      </c>
      <c r="E129" s="186">
        <f t="shared" si="10"/>
        <v>0</v>
      </c>
      <c r="F129" s="186">
        <f t="shared" si="10"/>
        <v>0</v>
      </c>
      <c r="G129" s="186">
        <f t="shared" si="11"/>
        <v>0</v>
      </c>
      <c r="H129" s="186">
        <f>'[6]Пр.3-24  взр + дети'!H130+'[6]Пр.4-24 Уточнение суммы'!F127</f>
        <v>0</v>
      </c>
      <c r="I129" s="186">
        <f>'[6]Пр.3-24  взр + дети'!I130+'[6]Пр.4-24 Уточнение суммы'!G127</f>
        <v>0</v>
      </c>
      <c r="J129" s="186">
        <f t="shared" si="12"/>
        <v>0</v>
      </c>
      <c r="K129" s="186">
        <v>0</v>
      </c>
      <c r="L129" s="186">
        <v>0</v>
      </c>
      <c r="M129" s="186">
        <f t="shared" si="13"/>
        <v>0</v>
      </c>
      <c r="N129" s="186">
        <v>0</v>
      </c>
      <c r="O129" s="186">
        <v>0</v>
      </c>
      <c r="P129" s="186">
        <f t="shared" si="14"/>
        <v>0</v>
      </c>
      <c r="Q129" s="186">
        <f>'[6]Пр.3-24  взр + дети'!Q130+'[6]Пр.4-24 Уточнение суммы'!L127</f>
        <v>0</v>
      </c>
      <c r="R129" s="186">
        <f>'[6]Пр.3-24  взр + дети'!R130+'[6]Пр.4-24 Уточнение суммы'!M127</f>
        <v>0</v>
      </c>
      <c r="T129" s="216"/>
    </row>
    <row r="130" spans="1:20" ht="12" customHeight="1" x14ac:dyDescent="0.2">
      <c r="A130" s="183">
        <v>115</v>
      </c>
      <c r="B130" s="188" t="s">
        <v>196</v>
      </c>
      <c r="C130" s="200" t="s">
        <v>348</v>
      </c>
      <c r="D130" s="186">
        <f t="shared" si="15"/>
        <v>0</v>
      </c>
      <c r="E130" s="186">
        <f t="shared" si="10"/>
        <v>0</v>
      </c>
      <c r="F130" s="186">
        <f t="shared" si="10"/>
        <v>0</v>
      </c>
      <c r="G130" s="186">
        <f t="shared" si="11"/>
        <v>0</v>
      </c>
      <c r="H130" s="186">
        <f>'[6]Пр.3-24  взр + дети'!H131+'[6]Пр.4-24 Уточнение суммы'!F128</f>
        <v>0</v>
      </c>
      <c r="I130" s="186">
        <f>'[6]Пр.3-24  взр + дети'!I131+'[6]Пр.4-24 Уточнение суммы'!G128</f>
        <v>0</v>
      </c>
      <c r="J130" s="186">
        <f t="shared" si="12"/>
        <v>0</v>
      </c>
      <c r="K130" s="186">
        <v>0</v>
      </c>
      <c r="L130" s="186">
        <v>0</v>
      </c>
      <c r="M130" s="186">
        <f t="shared" si="13"/>
        <v>0</v>
      </c>
      <c r="N130" s="186">
        <v>0</v>
      </c>
      <c r="O130" s="186">
        <v>0</v>
      </c>
      <c r="P130" s="186">
        <f t="shared" si="14"/>
        <v>0</v>
      </c>
      <c r="Q130" s="186">
        <f>'[6]Пр.3-24  взр + дети'!Q131+'[6]Пр.4-24 Уточнение суммы'!L128</f>
        <v>0</v>
      </c>
      <c r="R130" s="186">
        <f>'[6]Пр.3-24  взр + дети'!R131+'[6]Пр.4-24 Уточнение суммы'!M128</f>
        <v>0</v>
      </c>
      <c r="T130" s="216"/>
    </row>
    <row r="131" spans="1:20" ht="12" customHeight="1" x14ac:dyDescent="0.2">
      <c r="A131" s="183">
        <v>116</v>
      </c>
      <c r="B131" s="188" t="s">
        <v>197</v>
      </c>
      <c r="C131" s="189" t="s">
        <v>234</v>
      </c>
      <c r="D131" s="186">
        <f t="shared" si="15"/>
        <v>0</v>
      </c>
      <c r="E131" s="186">
        <f t="shared" si="10"/>
        <v>0</v>
      </c>
      <c r="F131" s="186">
        <f t="shared" si="10"/>
        <v>0</v>
      </c>
      <c r="G131" s="186">
        <f t="shared" si="11"/>
        <v>0</v>
      </c>
      <c r="H131" s="186">
        <f>'[6]Пр.3-24  взр + дети'!H132+'[6]Пр.4-24 Уточнение суммы'!F129</f>
        <v>0</v>
      </c>
      <c r="I131" s="186">
        <f>'[6]Пр.3-24  взр + дети'!I132+'[6]Пр.4-24 Уточнение суммы'!G129</f>
        <v>0</v>
      </c>
      <c r="J131" s="186">
        <f t="shared" si="12"/>
        <v>0</v>
      </c>
      <c r="K131" s="186">
        <v>0</v>
      </c>
      <c r="L131" s="186">
        <v>0</v>
      </c>
      <c r="M131" s="186">
        <f t="shared" si="13"/>
        <v>0</v>
      </c>
      <c r="N131" s="186">
        <v>0</v>
      </c>
      <c r="O131" s="186">
        <v>0</v>
      </c>
      <c r="P131" s="186">
        <f t="shared" si="14"/>
        <v>0</v>
      </c>
      <c r="Q131" s="186">
        <f>'[6]Пр.3-24  взр + дети'!Q132+'[6]Пр.4-24 Уточнение суммы'!L129</f>
        <v>0</v>
      </c>
      <c r="R131" s="186">
        <f>'[6]Пр.3-24  взр + дети'!R132+'[6]Пр.4-24 Уточнение суммы'!M129</f>
        <v>0</v>
      </c>
      <c r="T131" s="216"/>
    </row>
    <row r="132" spans="1:20" ht="12" customHeight="1" x14ac:dyDescent="0.2">
      <c r="A132" s="183">
        <v>117</v>
      </c>
      <c r="B132" s="188" t="s">
        <v>198</v>
      </c>
      <c r="C132" s="189" t="s">
        <v>199</v>
      </c>
      <c r="D132" s="186">
        <f t="shared" si="15"/>
        <v>0</v>
      </c>
      <c r="E132" s="186">
        <f t="shared" si="10"/>
        <v>0</v>
      </c>
      <c r="F132" s="186">
        <f t="shared" si="10"/>
        <v>0</v>
      </c>
      <c r="G132" s="186">
        <f t="shared" si="11"/>
        <v>0</v>
      </c>
      <c r="H132" s="186">
        <f>'[6]Пр.3-24  взр + дети'!H133+'[6]Пр.4-24 Уточнение суммы'!F130</f>
        <v>0</v>
      </c>
      <c r="I132" s="186">
        <f>'[6]Пр.3-24  взр + дети'!I133+'[6]Пр.4-24 Уточнение суммы'!G130</f>
        <v>0</v>
      </c>
      <c r="J132" s="186">
        <f t="shared" si="12"/>
        <v>0</v>
      </c>
      <c r="K132" s="186">
        <v>0</v>
      </c>
      <c r="L132" s="186">
        <v>0</v>
      </c>
      <c r="M132" s="186">
        <f t="shared" si="13"/>
        <v>0</v>
      </c>
      <c r="N132" s="186">
        <v>0</v>
      </c>
      <c r="O132" s="186">
        <v>0</v>
      </c>
      <c r="P132" s="186">
        <f t="shared" si="14"/>
        <v>0</v>
      </c>
      <c r="Q132" s="186">
        <f>'[6]Пр.3-24  взр + дети'!Q133+'[6]Пр.4-24 Уточнение суммы'!L130</f>
        <v>0</v>
      </c>
      <c r="R132" s="186">
        <f>'[6]Пр.3-24  взр + дети'!R133+'[6]Пр.4-24 Уточнение суммы'!M130</f>
        <v>0</v>
      </c>
      <c r="T132" s="216"/>
    </row>
    <row r="133" spans="1:20" ht="12" customHeight="1" x14ac:dyDescent="0.2">
      <c r="A133" s="183">
        <v>118</v>
      </c>
      <c r="B133" s="188" t="s">
        <v>200</v>
      </c>
      <c r="C133" s="189" t="s">
        <v>42</v>
      </c>
      <c r="D133" s="186">
        <f t="shared" si="15"/>
        <v>0</v>
      </c>
      <c r="E133" s="186">
        <f t="shared" si="10"/>
        <v>0</v>
      </c>
      <c r="F133" s="186">
        <f t="shared" si="10"/>
        <v>0</v>
      </c>
      <c r="G133" s="186">
        <f t="shared" si="11"/>
        <v>0</v>
      </c>
      <c r="H133" s="186">
        <f>'[6]Пр.3-24  взр + дети'!H134+'[6]Пр.4-24 Уточнение суммы'!F131</f>
        <v>0</v>
      </c>
      <c r="I133" s="186">
        <f>'[6]Пр.3-24  взр + дети'!I134+'[6]Пр.4-24 Уточнение суммы'!G131</f>
        <v>0</v>
      </c>
      <c r="J133" s="186">
        <f t="shared" si="12"/>
        <v>0</v>
      </c>
      <c r="K133" s="186">
        <v>0</v>
      </c>
      <c r="L133" s="186">
        <v>0</v>
      </c>
      <c r="M133" s="186">
        <f t="shared" si="13"/>
        <v>0</v>
      </c>
      <c r="N133" s="186">
        <v>0</v>
      </c>
      <c r="O133" s="186">
        <v>0</v>
      </c>
      <c r="P133" s="186">
        <f t="shared" si="14"/>
        <v>0</v>
      </c>
      <c r="Q133" s="186">
        <f>'[6]Пр.3-24  взр + дети'!Q134+'[6]Пр.4-24 Уточнение суммы'!L131</f>
        <v>0</v>
      </c>
      <c r="R133" s="186">
        <f>'[6]Пр.3-24  взр + дети'!R134+'[6]Пр.4-24 Уточнение суммы'!M131</f>
        <v>0</v>
      </c>
      <c r="T133" s="216"/>
    </row>
    <row r="134" spans="1:20" ht="12" customHeight="1" x14ac:dyDescent="0.2">
      <c r="A134" s="183">
        <v>119</v>
      </c>
      <c r="B134" s="184" t="s">
        <v>201</v>
      </c>
      <c r="C134" s="185" t="s">
        <v>48</v>
      </c>
      <c r="D134" s="186">
        <f t="shared" si="15"/>
        <v>0</v>
      </c>
      <c r="E134" s="186">
        <f t="shared" si="10"/>
        <v>0</v>
      </c>
      <c r="F134" s="186">
        <f t="shared" si="10"/>
        <v>0</v>
      </c>
      <c r="G134" s="186">
        <f t="shared" si="11"/>
        <v>0</v>
      </c>
      <c r="H134" s="186">
        <f>'[6]Пр.3-24  взр + дети'!H135+'[6]Пр.4-24 Уточнение суммы'!F132</f>
        <v>0</v>
      </c>
      <c r="I134" s="186">
        <f>'[6]Пр.3-24  взр + дети'!I135+'[6]Пр.4-24 Уточнение суммы'!G132</f>
        <v>0</v>
      </c>
      <c r="J134" s="186">
        <f t="shared" si="12"/>
        <v>0</v>
      </c>
      <c r="K134" s="186">
        <v>0</v>
      </c>
      <c r="L134" s="186">
        <v>0</v>
      </c>
      <c r="M134" s="186">
        <f t="shared" si="13"/>
        <v>0</v>
      </c>
      <c r="N134" s="186">
        <v>0</v>
      </c>
      <c r="O134" s="186">
        <v>0</v>
      </c>
      <c r="P134" s="186">
        <f t="shared" si="14"/>
        <v>0</v>
      </c>
      <c r="Q134" s="186">
        <f>'[6]Пр.3-24  взр + дети'!Q135+'[6]Пр.4-24 Уточнение суммы'!L132</f>
        <v>0</v>
      </c>
      <c r="R134" s="186">
        <f>'[6]Пр.3-24  взр + дети'!R135+'[6]Пр.4-24 Уточнение суммы'!M132</f>
        <v>0</v>
      </c>
      <c r="T134" s="216"/>
    </row>
    <row r="135" spans="1:20" ht="12" customHeight="1" x14ac:dyDescent="0.2">
      <c r="A135" s="183">
        <v>120</v>
      </c>
      <c r="B135" s="184" t="s">
        <v>202</v>
      </c>
      <c r="C135" s="189" t="s">
        <v>236</v>
      </c>
      <c r="D135" s="186">
        <f t="shared" si="15"/>
        <v>0</v>
      </c>
      <c r="E135" s="186">
        <f t="shared" si="10"/>
        <v>0</v>
      </c>
      <c r="F135" s="186">
        <f t="shared" si="10"/>
        <v>0</v>
      </c>
      <c r="G135" s="186">
        <f t="shared" si="11"/>
        <v>0</v>
      </c>
      <c r="H135" s="186">
        <f>'[6]Пр.3-24  взр + дети'!H136+'[6]Пр.4-24 Уточнение суммы'!F133</f>
        <v>0</v>
      </c>
      <c r="I135" s="186">
        <f>'[6]Пр.3-24  взр + дети'!I136+'[6]Пр.4-24 Уточнение суммы'!G133</f>
        <v>0</v>
      </c>
      <c r="J135" s="186">
        <f t="shared" si="12"/>
        <v>0</v>
      </c>
      <c r="K135" s="186">
        <v>0</v>
      </c>
      <c r="L135" s="186">
        <v>0</v>
      </c>
      <c r="M135" s="186">
        <f t="shared" si="13"/>
        <v>0</v>
      </c>
      <c r="N135" s="186">
        <v>0</v>
      </c>
      <c r="O135" s="186">
        <v>0</v>
      </c>
      <c r="P135" s="186">
        <f t="shared" si="14"/>
        <v>0</v>
      </c>
      <c r="Q135" s="186">
        <f>'[6]Пр.3-24  взр + дети'!Q136+'[6]Пр.4-24 Уточнение суммы'!L133</f>
        <v>0</v>
      </c>
      <c r="R135" s="186">
        <f>'[6]Пр.3-24  взр + дети'!R136+'[6]Пр.4-24 Уточнение суммы'!M133</f>
        <v>0</v>
      </c>
      <c r="T135" s="216"/>
    </row>
    <row r="136" spans="1:20" ht="12" customHeight="1" x14ac:dyDescent="0.2">
      <c r="A136" s="183">
        <v>121</v>
      </c>
      <c r="B136" s="190" t="s">
        <v>203</v>
      </c>
      <c r="C136" s="191" t="s">
        <v>50</v>
      </c>
      <c r="D136" s="186">
        <f t="shared" si="15"/>
        <v>0</v>
      </c>
      <c r="E136" s="186">
        <f t="shared" si="10"/>
        <v>0</v>
      </c>
      <c r="F136" s="186">
        <f t="shared" si="10"/>
        <v>0</v>
      </c>
      <c r="G136" s="186">
        <f t="shared" si="11"/>
        <v>0</v>
      </c>
      <c r="H136" s="186">
        <f>'[6]Пр.3-24  взр + дети'!H137+'[6]Пр.4-24 Уточнение суммы'!F134</f>
        <v>0</v>
      </c>
      <c r="I136" s="186">
        <f>'[6]Пр.3-24  взр + дети'!I137+'[6]Пр.4-24 Уточнение суммы'!G134</f>
        <v>0</v>
      </c>
      <c r="J136" s="186">
        <f t="shared" si="12"/>
        <v>0</v>
      </c>
      <c r="K136" s="186">
        <v>0</v>
      </c>
      <c r="L136" s="186">
        <v>0</v>
      </c>
      <c r="M136" s="186">
        <f t="shared" si="13"/>
        <v>0</v>
      </c>
      <c r="N136" s="186">
        <v>0</v>
      </c>
      <c r="O136" s="186">
        <v>0</v>
      </c>
      <c r="P136" s="186">
        <f t="shared" si="14"/>
        <v>0</v>
      </c>
      <c r="Q136" s="186">
        <f>'[6]Пр.3-24  взр + дети'!Q137+'[6]Пр.4-24 Уточнение суммы'!L134</f>
        <v>0</v>
      </c>
      <c r="R136" s="186">
        <f>'[6]Пр.3-24  взр + дети'!R137+'[6]Пр.4-24 Уточнение суммы'!M134</f>
        <v>0</v>
      </c>
      <c r="T136" s="216"/>
    </row>
    <row r="137" spans="1:20" ht="12" customHeight="1" x14ac:dyDescent="0.2">
      <c r="A137" s="183">
        <v>122</v>
      </c>
      <c r="B137" s="188" t="s">
        <v>204</v>
      </c>
      <c r="C137" s="189" t="s">
        <v>49</v>
      </c>
      <c r="D137" s="186">
        <f t="shared" si="15"/>
        <v>0</v>
      </c>
      <c r="E137" s="186">
        <f t="shared" si="10"/>
        <v>0</v>
      </c>
      <c r="F137" s="186">
        <f t="shared" si="10"/>
        <v>0</v>
      </c>
      <c r="G137" s="186">
        <f t="shared" si="11"/>
        <v>0</v>
      </c>
      <c r="H137" s="186">
        <f>'[6]Пр.3-24  взр + дети'!H138+'[6]Пр.4-24 Уточнение суммы'!F135</f>
        <v>0</v>
      </c>
      <c r="I137" s="186">
        <f>'[6]Пр.3-24  взр + дети'!I138+'[6]Пр.4-24 Уточнение суммы'!G135</f>
        <v>0</v>
      </c>
      <c r="J137" s="186">
        <f t="shared" si="12"/>
        <v>0</v>
      </c>
      <c r="K137" s="186">
        <v>0</v>
      </c>
      <c r="L137" s="186">
        <v>0</v>
      </c>
      <c r="M137" s="186">
        <f t="shared" si="13"/>
        <v>0</v>
      </c>
      <c r="N137" s="186">
        <v>0</v>
      </c>
      <c r="O137" s="186">
        <v>0</v>
      </c>
      <c r="P137" s="186">
        <f t="shared" si="14"/>
        <v>0</v>
      </c>
      <c r="Q137" s="186">
        <f>'[6]Пр.3-24  взр + дети'!Q138+'[6]Пр.4-24 Уточнение суммы'!L135</f>
        <v>0</v>
      </c>
      <c r="R137" s="186">
        <f>'[6]Пр.3-24  взр + дети'!R138+'[6]Пр.4-24 Уточнение суммы'!M135</f>
        <v>0</v>
      </c>
      <c r="T137" s="216"/>
    </row>
    <row r="138" spans="1:20" ht="12" customHeight="1" x14ac:dyDescent="0.2">
      <c r="A138" s="183">
        <v>123</v>
      </c>
      <c r="B138" s="188" t="s">
        <v>205</v>
      </c>
      <c r="C138" s="189" t="s">
        <v>206</v>
      </c>
      <c r="D138" s="186">
        <f t="shared" si="15"/>
        <v>0</v>
      </c>
      <c r="E138" s="186">
        <f t="shared" si="10"/>
        <v>0</v>
      </c>
      <c r="F138" s="186">
        <f t="shared" si="10"/>
        <v>0</v>
      </c>
      <c r="G138" s="186">
        <f t="shared" si="11"/>
        <v>0</v>
      </c>
      <c r="H138" s="186">
        <f>'[6]Пр.3-24  взр + дети'!H139+'[6]Пр.4-24 Уточнение суммы'!F136</f>
        <v>0</v>
      </c>
      <c r="I138" s="186">
        <f>'[6]Пр.3-24  взр + дети'!I139+'[6]Пр.4-24 Уточнение суммы'!G136</f>
        <v>0</v>
      </c>
      <c r="J138" s="186">
        <f t="shared" si="12"/>
        <v>0</v>
      </c>
      <c r="K138" s="186">
        <v>0</v>
      </c>
      <c r="L138" s="186">
        <v>0</v>
      </c>
      <c r="M138" s="186">
        <f t="shared" si="13"/>
        <v>0</v>
      </c>
      <c r="N138" s="186">
        <v>0</v>
      </c>
      <c r="O138" s="186">
        <v>0</v>
      </c>
      <c r="P138" s="186">
        <f t="shared" si="14"/>
        <v>0</v>
      </c>
      <c r="Q138" s="186">
        <f>'[6]Пр.3-24  взр + дети'!Q139+'[6]Пр.4-24 Уточнение суммы'!L136</f>
        <v>0</v>
      </c>
      <c r="R138" s="186">
        <f>'[6]Пр.3-24  взр + дети'!R139+'[6]Пр.4-24 Уточнение суммы'!M136</f>
        <v>0</v>
      </c>
      <c r="T138" s="216"/>
    </row>
    <row r="139" spans="1:20" ht="12" customHeight="1" x14ac:dyDescent="0.2">
      <c r="A139" s="183">
        <v>124</v>
      </c>
      <c r="B139" s="188" t="s">
        <v>207</v>
      </c>
      <c r="C139" s="189" t="s">
        <v>43</v>
      </c>
      <c r="D139" s="186">
        <f t="shared" si="15"/>
        <v>0</v>
      </c>
      <c r="E139" s="186">
        <f t="shared" si="10"/>
        <v>0</v>
      </c>
      <c r="F139" s="186">
        <f t="shared" si="10"/>
        <v>0</v>
      </c>
      <c r="G139" s="186">
        <f t="shared" si="11"/>
        <v>0</v>
      </c>
      <c r="H139" s="186">
        <f>'[6]Пр.3-24  взр + дети'!H140+'[6]Пр.4-24 Уточнение суммы'!F137</f>
        <v>0</v>
      </c>
      <c r="I139" s="186">
        <f>'[6]Пр.3-24  взр + дети'!I140+'[6]Пр.4-24 Уточнение суммы'!G137</f>
        <v>0</v>
      </c>
      <c r="J139" s="186">
        <f t="shared" si="12"/>
        <v>0</v>
      </c>
      <c r="K139" s="186">
        <v>0</v>
      </c>
      <c r="L139" s="186">
        <v>0</v>
      </c>
      <c r="M139" s="186">
        <f t="shared" si="13"/>
        <v>0</v>
      </c>
      <c r="N139" s="186">
        <v>0</v>
      </c>
      <c r="O139" s="186">
        <v>0</v>
      </c>
      <c r="P139" s="186">
        <f t="shared" si="14"/>
        <v>0</v>
      </c>
      <c r="Q139" s="186">
        <f>'[6]Пр.3-24  взр + дети'!Q140+'[6]Пр.4-24 Уточнение суммы'!L137</f>
        <v>0</v>
      </c>
      <c r="R139" s="186">
        <f>'[6]Пр.3-24  взр + дети'!R140+'[6]Пр.4-24 Уточнение суммы'!M137</f>
        <v>0</v>
      </c>
      <c r="T139" s="216"/>
    </row>
    <row r="140" spans="1:20" ht="12" customHeight="1" x14ac:dyDescent="0.2">
      <c r="A140" s="183">
        <v>125</v>
      </c>
      <c r="B140" s="190" t="s">
        <v>208</v>
      </c>
      <c r="C140" s="191" t="s">
        <v>235</v>
      </c>
      <c r="D140" s="186">
        <f t="shared" si="15"/>
        <v>51769234</v>
      </c>
      <c r="E140" s="186">
        <f t="shared" si="10"/>
        <v>51769234</v>
      </c>
      <c r="F140" s="186">
        <f t="shared" si="10"/>
        <v>0</v>
      </c>
      <c r="G140" s="186">
        <f t="shared" si="11"/>
        <v>18767611</v>
      </c>
      <c r="H140" s="186">
        <f>'[6]Пр.3-24  взр + дети'!H141+'[6]Пр.4-24 Уточнение суммы'!F138</f>
        <v>18767611</v>
      </c>
      <c r="I140" s="186">
        <f>'[6]Пр.3-24  взр + дети'!I141+'[6]Пр.4-24 Уточнение суммы'!G138</f>
        <v>0</v>
      </c>
      <c r="J140" s="186">
        <f t="shared" si="12"/>
        <v>4736115</v>
      </c>
      <c r="K140" s="186">
        <v>4736115</v>
      </c>
      <c r="L140" s="186">
        <v>0</v>
      </c>
      <c r="M140" s="186">
        <f t="shared" si="13"/>
        <v>27255359</v>
      </c>
      <c r="N140" s="186">
        <v>27255359</v>
      </c>
      <c r="O140" s="186">
        <v>0</v>
      </c>
      <c r="P140" s="186">
        <f t="shared" si="14"/>
        <v>1010149</v>
      </c>
      <c r="Q140" s="186">
        <f>'[6]Пр.3-24  взр + дети'!Q141+'[6]Пр.4-24 Уточнение суммы'!L138</f>
        <v>1010149</v>
      </c>
      <c r="R140" s="186">
        <f>'[6]Пр.3-24  взр + дети'!R141+'[6]Пр.4-24 Уточнение суммы'!M138</f>
        <v>0</v>
      </c>
      <c r="T140" s="216"/>
    </row>
    <row r="141" spans="1:20" ht="12" customHeight="1" x14ac:dyDescent="0.2">
      <c r="A141" s="183">
        <v>126</v>
      </c>
      <c r="B141" s="187" t="s">
        <v>209</v>
      </c>
      <c r="C141" s="191" t="s">
        <v>210</v>
      </c>
      <c r="D141" s="186">
        <f t="shared" si="15"/>
        <v>56092220</v>
      </c>
      <c r="E141" s="186">
        <f t="shared" si="10"/>
        <v>56092220</v>
      </c>
      <c r="F141" s="186">
        <f t="shared" si="10"/>
        <v>0</v>
      </c>
      <c r="G141" s="186">
        <f t="shared" si="11"/>
        <v>20206197</v>
      </c>
      <c r="H141" s="186">
        <f>'[6]Пр.3-24  взр + дети'!H142+'[6]Пр.4-24 Уточнение суммы'!F139</f>
        <v>20206197</v>
      </c>
      <c r="I141" s="186">
        <f>'[6]Пр.3-24  взр + дети'!I142+'[6]Пр.4-24 Уточнение суммы'!G139</f>
        <v>0</v>
      </c>
      <c r="J141" s="186">
        <f t="shared" si="12"/>
        <v>10050323</v>
      </c>
      <c r="K141" s="186">
        <v>10050323</v>
      </c>
      <c r="L141" s="186">
        <v>0</v>
      </c>
      <c r="M141" s="186">
        <f t="shared" si="13"/>
        <v>24877712</v>
      </c>
      <c r="N141" s="186">
        <v>24877712</v>
      </c>
      <c r="O141" s="186">
        <v>0</v>
      </c>
      <c r="P141" s="186">
        <f t="shared" si="14"/>
        <v>957988</v>
      </c>
      <c r="Q141" s="186">
        <f>'[6]Пр.3-24  взр + дети'!Q142+'[6]Пр.4-24 Уточнение суммы'!L139</f>
        <v>957988</v>
      </c>
      <c r="R141" s="186">
        <f>'[6]Пр.3-24  взр + дети'!R142+'[6]Пр.4-24 Уточнение суммы'!M139</f>
        <v>0</v>
      </c>
      <c r="T141" s="216"/>
    </row>
    <row r="142" spans="1:20" ht="12" customHeight="1" x14ac:dyDescent="0.2">
      <c r="A142" s="183">
        <v>127</v>
      </c>
      <c r="B142" s="188" t="s">
        <v>211</v>
      </c>
      <c r="C142" s="189" t="s">
        <v>212</v>
      </c>
      <c r="D142" s="186">
        <f t="shared" si="15"/>
        <v>0</v>
      </c>
      <c r="E142" s="186">
        <f t="shared" ref="E142:F150" si="16">H142+K142+N142+Q142</f>
        <v>0</v>
      </c>
      <c r="F142" s="186">
        <f t="shared" si="16"/>
        <v>0</v>
      </c>
      <c r="G142" s="186">
        <f t="shared" ref="G142:G150" si="17">H142+I142</f>
        <v>0</v>
      </c>
      <c r="H142" s="186">
        <f>'[6]Пр.3-24  взр + дети'!H143+'[6]Пр.4-24 Уточнение суммы'!F140</f>
        <v>0</v>
      </c>
      <c r="I142" s="186">
        <f>'[6]Пр.3-24  взр + дети'!I143+'[6]Пр.4-24 Уточнение суммы'!G140</f>
        <v>0</v>
      </c>
      <c r="J142" s="186">
        <f t="shared" ref="J142:J150" si="18">K142+L142</f>
        <v>0</v>
      </c>
      <c r="K142" s="186">
        <v>0</v>
      </c>
      <c r="L142" s="186">
        <v>0</v>
      </c>
      <c r="M142" s="186">
        <f t="shared" ref="M142:M150" si="19">N142+O142</f>
        <v>0</v>
      </c>
      <c r="N142" s="186">
        <v>0</v>
      </c>
      <c r="O142" s="186">
        <v>0</v>
      </c>
      <c r="P142" s="186">
        <f t="shared" ref="P142:P150" si="20">Q142+R142</f>
        <v>0</v>
      </c>
      <c r="Q142" s="186">
        <f>'[6]Пр.3-24  взр + дети'!Q143+'[6]Пр.4-24 Уточнение суммы'!L140</f>
        <v>0</v>
      </c>
      <c r="R142" s="186">
        <f>'[6]Пр.3-24  взр + дети'!R143+'[6]Пр.4-24 Уточнение суммы'!M140</f>
        <v>0</v>
      </c>
      <c r="T142" s="216"/>
    </row>
    <row r="143" spans="1:20" ht="12" customHeight="1" x14ac:dyDescent="0.2">
      <c r="A143" s="183">
        <v>128</v>
      </c>
      <c r="B143" s="184" t="s">
        <v>213</v>
      </c>
      <c r="C143" s="185" t="s">
        <v>214</v>
      </c>
      <c r="D143" s="186">
        <f t="shared" ref="D143:D150" si="21">E143+F143</f>
        <v>0</v>
      </c>
      <c r="E143" s="186">
        <f t="shared" si="16"/>
        <v>0</v>
      </c>
      <c r="F143" s="186">
        <f t="shared" si="16"/>
        <v>0</v>
      </c>
      <c r="G143" s="186">
        <f t="shared" si="17"/>
        <v>0</v>
      </c>
      <c r="H143" s="186">
        <f>'[6]Пр.3-24  взр + дети'!H144+'[6]Пр.4-24 Уточнение суммы'!F141</f>
        <v>0</v>
      </c>
      <c r="I143" s="186">
        <f>'[6]Пр.3-24  взр + дети'!I144+'[6]Пр.4-24 Уточнение суммы'!G141</f>
        <v>0</v>
      </c>
      <c r="J143" s="186">
        <f t="shared" si="18"/>
        <v>0</v>
      </c>
      <c r="K143" s="186">
        <v>0</v>
      </c>
      <c r="L143" s="186">
        <v>0</v>
      </c>
      <c r="M143" s="186">
        <f t="shared" si="19"/>
        <v>0</v>
      </c>
      <c r="N143" s="186">
        <v>0</v>
      </c>
      <c r="O143" s="186">
        <v>0</v>
      </c>
      <c r="P143" s="186">
        <f t="shared" si="20"/>
        <v>0</v>
      </c>
      <c r="Q143" s="186">
        <f>'[6]Пр.3-24  взр + дети'!Q144+'[6]Пр.4-24 Уточнение суммы'!L141</f>
        <v>0</v>
      </c>
      <c r="R143" s="186">
        <f>'[6]Пр.3-24  взр + дети'!R144+'[6]Пр.4-24 Уточнение суммы'!M141</f>
        <v>0</v>
      </c>
      <c r="T143" s="216"/>
    </row>
    <row r="144" spans="1:20" ht="12" customHeight="1" x14ac:dyDescent="0.2">
      <c r="A144" s="183">
        <v>129</v>
      </c>
      <c r="B144" s="201" t="s">
        <v>215</v>
      </c>
      <c r="C144" s="202" t="s">
        <v>216</v>
      </c>
      <c r="D144" s="186">
        <f t="shared" si="21"/>
        <v>0</v>
      </c>
      <c r="E144" s="186">
        <f t="shared" si="16"/>
        <v>0</v>
      </c>
      <c r="F144" s="186">
        <f t="shared" si="16"/>
        <v>0</v>
      </c>
      <c r="G144" s="186">
        <f t="shared" si="17"/>
        <v>0</v>
      </c>
      <c r="H144" s="186">
        <f>'[6]Пр.3-24  взр + дети'!H145+'[6]Пр.4-24 Уточнение суммы'!F142</f>
        <v>0</v>
      </c>
      <c r="I144" s="186">
        <f>'[6]Пр.3-24  взр + дети'!I145+'[6]Пр.4-24 Уточнение суммы'!G142</f>
        <v>0</v>
      </c>
      <c r="J144" s="186">
        <f t="shared" si="18"/>
        <v>0</v>
      </c>
      <c r="K144" s="186">
        <v>0</v>
      </c>
      <c r="L144" s="186">
        <v>0</v>
      </c>
      <c r="M144" s="186">
        <f t="shared" si="19"/>
        <v>0</v>
      </c>
      <c r="N144" s="186">
        <v>0</v>
      </c>
      <c r="O144" s="186">
        <v>0</v>
      </c>
      <c r="P144" s="186">
        <f t="shared" si="20"/>
        <v>0</v>
      </c>
      <c r="Q144" s="186">
        <f>'[6]Пр.3-24  взр + дети'!Q145+'[6]Пр.4-24 Уточнение суммы'!L142</f>
        <v>0</v>
      </c>
      <c r="R144" s="186">
        <f>'[6]Пр.3-24  взр + дети'!R145+'[6]Пр.4-24 Уточнение суммы'!M142</f>
        <v>0</v>
      </c>
      <c r="T144" s="216"/>
    </row>
    <row r="145" spans="1:20" ht="12" customHeight="1" x14ac:dyDescent="0.2">
      <c r="A145" s="183">
        <v>130</v>
      </c>
      <c r="B145" s="203" t="s">
        <v>260</v>
      </c>
      <c r="C145" s="204" t="s">
        <v>261</v>
      </c>
      <c r="D145" s="186">
        <f t="shared" si="21"/>
        <v>0</v>
      </c>
      <c r="E145" s="186">
        <f t="shared" si="16"/>
        <v>0</v>
      </c>
      <c r="F145" s="186">
        <f t="shared" si="16"/>
        <v>0</v>
      </c>
      <c r="G145" s="186">
        <f t="shared" si="17"/>
        <v>0</v>
      </c>
      <c r="H145" s="186">
        <f>'[6]Пр.3-24  взр + дети'!H146+'[6]Пр.4-24 Уточнение суммы'!F143</f>
        <v>0</v>
      </c>
      <c r="I145" s="186">
        <f>'[6]Пр.3-24  взр + дети'!I146+'[6]Пр.4-24 Уточнение суммы'!G143</f>
        <v>0</v>
      </c>
      <c r="J145" s="186">
        <f t="shared" si="18"/>
        <v>0</v>
      </c>
      <c r="K145" s="186">
        <v>0</v>
      </c>
      <c r="L145" s="186">
        <v>0</v>
      </c>
      <c r="M145" s="186">
        <f t="shared" si="19"/>
        <v>0</v>
      </c>
      <c r="N145" s="186">
        <v>0</v>
      </c>
      <c r="O145" s="186">
        <v>0</v>
      </c>
      <c r="P145" s="186">
        <f t="shared" si="20"/>
        <v>0</v>
      </c>
      <c r="Q145" s="186">
        <f>'[6]Пр.3-24  взр + дети'!Q146+'[6]Пр.4-24 Уточнение суммы'!L143</f>
        <v>0</v>
      </c>
      <c r="R145" s="186">
        <f>'[6]Пр.3-24  взр + дети'!R146+'[6]Пр.4-24 Уточнение суммы'!M143</f>
        <v>0</v>
      </c>
      <c r="T145" s="216"/>
    </row>
    <row r="146" spans="1:20" ht="12" customHeight="1" x14ac:dyDescent="0.2">
      <c r="A146" s="183">
        <v>131</v>
      </c>
      <c r="B146" s="205" t="s">
        <v>262</v>
      </c>
      <c r="C146" s="206" t="s">
        <v>263</v>
      </c>
      <c r="D146" s="186">
        <f t="shared" si="21"/>
        <v>0</v>
      </c>
      <c r="E146" s="186">
        <f t="shared" si="16"/>
        <v>0</v>
      </c>
      <c r="F146" s="186">
        <f t="shared" si="16"/>
        <v>0</v>
      </c>
      <c r="G146" s="186">
        <f t="shared" si="17"/>
        <v>0</v>
      </c>
      <c r="H146" s="186">
        <f>'[6]Пр.3-24  взр + дети'!H147+'[6]Пр.4-24 Уточнение суммы'!F144</f>
        <v>0</v>
      </c>
      <c r="I146" s="186">
        <f>'[6]Пр.3-24  взр + дети'!I147+'[6]Пр.4-24 Уточнение суммы'!G144</f>
        <v>0</v>
      </c>
      <c r="J146" s="186">
        <f t="shared" si="18"/>
        <v>0</v>
      </c>
      <c r="K146" s="186">
        <v>0</v>
      </c>
      <c r="L146" s="186">
        <v>0</v>
      </c>
      <c r="M146" s="186">
        <f t="shared" si="19"/>
        <v>0</v>
      </c>
      <c r="N146" s="186">
        <v>0</v>
      </c>
      <c r="O146" s="186">
        <v>0</v>
      </c>
      <c r="P146" s="186">
        <f t="shared" si="20"/>
        <v>0</v>
      </c>
      <c r="Q146" s="186">
        <f>'[6]Пр.3-24  взр + дети'!Q147+'[6]Пр.4-24 Уточнение суммы'!L144</f>
        <v>0</v>
      </c>
      <c r="R146" s="186">
        <f>'[6]Пр.3-24  взр + дети'!R147+'[6]Пр.4-24 Уточнение суммы'!M144</f>
        <v>0</v>
      </c>
      <c r="T146" s="216"/>
    </row>
    <row r="147" spans="1:20" ht="12" customHeight="1" x14ac:dyDescent="0.2">
      <c r="A147" s="183">
        <v>132</v>
      </c>
      <c r="B147" s="207" t="s">
        <v>264</v>
      </c>
      <c r="C147" s="208" t="s">
        <v>265</v>
      </c>
      <c r="D147" s="186">
        <f t="shared" si="21"/>
        <v>0</v>
      </c>
      <c r="E147" s="186">
        <f t="shared" si="16"/>
        <v>0</v>
      </c>
      <c r="F147" s="186">
        <f t="shared" si="16"/>
        <v>0</v>
      </c>
      <c r="G147" s="186">
        <f t="shared" si="17"/>
        <v>0</v>
      </c>
      <c r="H147" s="186">
        <f>'[6]Пр.3-24  взр + дети'!H148+'[6]Пр.4-24 Уточнение суммы'!F145</f>
        <v>0</v>
      </c>
      <c r="I147" s="186">
        <f>'[6]Пр.3-24  взр + дети'!I148+'[6]Пр.4-24 Уточнение суммы'!G145</f>
        <v>0</v>
      </c>
      <c r="J147" s="186">
        <f t="shared" si="18"/>
        <v>0</v>
      </c>
      <c r="K147" s="186">
        <v>0</v>
      </c>
      <c r="L147" s="186">
        <v>0</v>
      </c>
      <c r="M147" s="186">
        <f t="shared" si="19"/>
        <v>0</v>
      </c>
      <c r="N147" s="186">
        <v>0</v>
      </c>
      <c r="O147" s="186">
        <v>0</v>
      </c>
      <c r="P147" s="186">
        <f t="shared" si="20"/>
        <v>0</v>
      </c>
      <c r="Q147" s="186">
        <f>'[6]Пр.3-24  взр + дети'!Q148+'[6]Пр.4-24 Уточнение суммы'!L145</f>
        <v>0</v>
      </c>
      <c r="R147" s="186">
        <f>'[6]Пр.3-24  взр + дети'!R148+'[6]Пр.4-24 Уточнение суммы'!M145</f>
        <v>0</v>
      </c>
      <c r="T147" s="216"/>
    </row>
    <row r="148" spans="1:20" x14ac:dyDescent="0.2">
      <c r="A148" s="183">
        <v>133</v>
      </c>
      <c r="B148" s="209" t="s">
        <v>269</v>
      </c>
      <c r="C148" s="210" t="s">
        <v>270</v>
      </c>
      <c r="D148" s="186">
        <f t="shared" si="21"/>
        <v>0</v>
      </c>
      <c r="E148" s="186">
        <f t="shared" si="16"/>
        <v>0</v>
      </c>
      <c r="F148" s="186">
        <f t="shared" si="16"/>
        <v>0</v>
      </c>
      <c r="G148" s="186">
        <f t="shared" si="17"/>
        <v>0</v>
      </c>
      <c r="H148" s="186">
        <f>'[6]Пр.3-24  взр + дети'!H149+'[6]Пр.4-24 Уточнение суммы'!F146</f>
        <v>0</v>
      </c>
      <c r="I148" s="186">
        <f>'[6]Пр.3-24  взр + дети'!I149+'[6]Пр.4-24 Уточнение суммы'!G146</f>
        <v>0</v>
      </c>
      <c r="J148" s="186">
        <f t="shared" si="18"/>
        <v>0</v>
      </c>
      <c r="K148" s="186">
        <v>0</v>
      </c>
      <c r="L148" s="186">
        <v>0</v>
      </c>
      <c r="M148" s="186">
        <f t="shared" si="19"/>
        <v>0</v>
      </c>
      <c r="N148" s="186">
        <v>0</v>
      </c>
      <c r="O148" s="186">
        <v>0</v>
      </c>
      <c r="P148" s="186">
        <f t="shared" si="20"/>
        <v>0</v>
      </c>
      <c r="Q148" s="186">
        <f>'[6]Пр.3-24  взр + дети'!Q149+'[6]Пр.4-24 Уточнение суммы'!L146</f>
        <v>0</v>
      </c>
      <c r="R148" s="186">
        <f>'[6]Пр.3-24  взр + дети'!R149+'[6]Пр.4-24 Уточнение суммы'!M146</f>
        <v>0</v>
      </c>
      <c r="T148" s="216"/>
    </row>
    <row r="149" spans="1:20" x14ac:dyDescent="0.2">
      <c r="A149" s="183">
        <v>134</v>
      </c>
      <c r="B149" s="211" t="s">
        <v>358</v>
      </c>
      <c r="C149" s="212" t="s">
        <v>357</v>
      </c>
      <c r="D149" s="186">
        <f t="shared" si="21"/>
        <v>0</v>
      </c>
      <c r="E149" s="186">
        <f t="shared" si="16"/>
        <v>0</v>
      </c>
      <c r="F149" s="186">
        <f t="shared" si="16"/>
        <v>0</v>
      </c>
      <c r="G149" s="186">
        <f t="shared" si="17"/>
        <v>0</v>
      </c>
      <c r="H149" s="186">
        <f>'[6]Пр.3-24  взр + дети'!H150+'[6]Пр.4-24 Уточнение суммы'!F147</f>
        <v>0</v>
      </c>
      <c r="I149" s="186">
        <f>'[6]Пр.3-24  взр + дети'!I150+'[6]Пр.4-24 Уточнение суммы'!G147</f>
        <v>0</v>
      </c>
      <c r="J149" s="186">
        <f t="shared" si="18"/>
        <v>0</v>
      </c>
      <c r="K149" s="186">
        <v>0</v>
      </c>
      <c r="L149" s="186">
        <v>0</v>
      </c>
      <c r="M149" s="186">
        <f t="shared" si="19"/>
        <v>0</v>
      </c>
      <c r="N149" s="186">
        <v>0</v>
      </c>
      <c r="O149" s="186">
        <v>0</v>
      </c>
      <c r="P149" s="186">
        <f t="shared" si="20"/>
        <v>0</v>
      </c>
      <c r="Q149" s="186">
        <f>'[6]Пр.3-24  взр + дети'!Q150+'[6]Пр.4-24 Уточнение суммы'!L147</f>
        <v>0</v>
      </c>
      <c r="R149" s="186">
        <f>'[6]Пр.3-24  взр + дети'!R150+'[6]Пр.4-24 Уточнение суммы'!M147</f>
        <v>0</v>
      </c>
      <c r="T149" s="216"/>
    </row>
    <row r="150" spans="1:20" x14ac:dyDescent="0.2">
      <c r="A150" s="183">
        <v>135</v>
      </c>
      <c r="B150" s="213" t="s">
        <v>385</v>
      </c>
      <c r="C150" s="210" t="s">
        <v>379</v>
      </c>
      <c r="D150" s="186">
        <f t="shared" si="21"/>
        <v>0</v>
      </c>
      <c r="E150" s="214">
        <f t="shared" si="16"/>
        <v>0</v>
      </c>
      <c r="F150" s="214">
        <f t="shared" si="16"/>
        <v>0</v>
      </c>
      <c r="G150" s="186">
        <f t="shared" si="17"/>
        <v>0</v>
      </c>
      <c r="H150" s="186">
        <f>'[6]Пр.3-24  взр + дети'!H151+'[6]Пр.4-24 Уточнение суммы'!F148</f>
        <v>0</v>
      </c>
      <c r="I150" s="186">
        <f>'[6]Пр.3-24  взр + дети'!I151+'[6]Пр.4-24 Уточнение суммы'!G148</f>
        <v>0</v>
      </c>
      <c r="J150" s="186">
        <f t="shared" si="18"/>
        <v>0</v>
      </c>
      <c r="K150" s="186">
        <v>0</v>
      </c>
      <c r="L150" s="186">
        <v>0</v>
      </c>
      <c r="M150" s="186">
        <f t="shared" si="19"/>
        <v>0</v>
      </c>
      <c r="N150" s="186">
        <v>0</v>
      </c>
      <c r="O150" s="186">
        <v>0</v>
      </c>
      <c r="P150" s="186">
        <f t="shared" si="20"/>
        <v>0</v>
      </c>
      <c r="Q150" s="186">
        <f>'[6]Пр.3-24  взр + дети'!Q151+'[6]Пр.4-24 Уточнение суммы'!L148</f>
        <v>0</v>
      </c>
      <c r="R150" s="186">
        <f>'[6]Пр.3-24  взр + дети'!R151+'[6]Пр.4-24 Уточнение суммы'!M148</f>
        <v>0</v>
      </c>
      <c r="T150" s="216"/>
    </row>
    <row r="151" spans="1:20" x14ac:dyDescent="0.2">
      <c r="A151" s="169">
        <v>136</v>
      </c>
      <c r="B151" s="88" t="s">
        <v>400</v>
      </c>
      <c r="C151" s="42" t="s">
        <v>399</v>
      </c>
      <c r="D151" s="214">
        <v>0</v>
      </c>
      <c r="E151" s="214">
        <v>0</v>
      </c>
      <c r="F151" s="21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4">
        <v>0</v>
      </c>
      <c r="M151" s="186">
        <v>0</v>
      </c>
      <c r="N151" s="214">
        <v>0</v>
      </c>
      <c r="O151" s="214">
        <v>0</v>
      </c>
      <c r="P151" s="214">
        <v>0</v>
      </c>
      <c r="Q151" s="214">
        <v>0</v>
      </c>
      <c r="R151" s="214">
        <v>0</v>
      </c>
    </row>
  </sheetData>
  <mergeCells count="28">
    <mergeCell ref="G7:G8"/>
    <mergeCell ref="H7:I7"/>
    <mergeCell ref="J7:J8"/>
    <mergeCell ref="K7:L7"/>
    <mergeCell ref="M7:M8"/>
    <mergeCell ref="A1:R1"/>
    <mergeCell ref="D3:R4"/>
    <mergeCell ref="E5:F6"/>
    <mergeCell ref="G5:R5"/>
    <mergeCell ref="G6:I6"/>
    <mergeCell ref="J6:L6"/>
    <mergeCell ref="M6:O6"/>
    <mergeCell ref="P6:R6"/>
    <mergeCell ref="N7:O7"/>
    <mergeCell ref="P7:P8"/>
    <mergeCell ref="Q7:R7"/>
    <mergeCell ref="A91:A94"/>
    <mergeCell ref="B91:B94"/>
    <mergeCell ref="A3:A8"/>
    <mergeCell ref="B3:B8"/>
    <mergeCell ref="C3:C8"/>
    <mergeCell ref="A12:C12"/>
    <mergeCell ref="A9:C9"/>
    <mergeCell ref="A10:C10"/>
    <mergeCell ref="A11:C11"/>
    <mergeCell ref="D5:D8"/>
    <mergeCell ref="E7:E8"/>
    <mergeCell ref="F7:F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54"/>
  <sheetViews>
    <sheetView zoomScale="98" zoomScaleNormal="98" workbookViewId="0">
      <selection activeCell="H14" sqref="H14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6" width="18.140625" style="8" customWidth="1"/>
    <col min="7" max="16384" width="9.140625" style="8"/>
  </cols>
  <sheetData>
    <row r="2" spans="1:6" ht="48" customHeight="1" x14ac:dyDescent="0.2">
      <c r="A2" s="306" t="s">
        <v>366</v>
      </c>
      <c r="B2" s="306"/>
      <c r="C2" s="306"/>
      <c r="D2" s="306"/>
    </row>
    <row r="3" spans="1:6" x14ac:dyDescent="0.2">
      <c r="C3" s="9"/>
      <c r="D3" s="8" t="s">
        <v>289</v>
      </c>
      <c r="F3" s="4"/>
    </row>
    <row r="4" spans="1:6" s="2" customFormat="1" x14ac:dyDescent="0.2">
      <c r="A4" s="296" t="s">
        <v>46</v>
      </c>
      <c r="B4" s="296" t="s">
        <v>58</v>
      </c>
      <c r="C4" s="297" t="s">
        <v>47</v>
      </c>
      <c r="D4" s="351" t="s">
        <v>322</v>
      </c>
    </row>
    <row r="5" spans="1:6" x14ac:dyDescent="0.2">
      <c r="A5" s="296"/>
      <c r="B5" s="296"/>
      <c r="C5" s="297"/>
      <c r="D5" s="352"/>
    </row>
    <row r="6" spans="1:6" x14ac:dyDescent="0.2">
      <c r="A6" s="296"/>
      <c r="B6" s="296"/>
      <c r="C6" s="297"/>
      <c r="D6" s="352"/>
    </row>
    <row r="7" spans="1:6" x14ac:dyDescent="0.2">
      <c r="A7" s="296"/>
      <c r="B7" s="296"/>
      <c r="C7" s="297"/>
      <c r="D7" s="353"/>
    </row>
    <row r="8" spans="1:6" s="2" customFormat="1" x14ac:dyDescent="0.2">
      <c r="A8" s="291" t="s">
        <v>233</v>
      </c>
      <c r="B8" s="291"/>
      <c r="C8" s="291"/>
      <c r="D8" s="45">
        <f>D11+D10+D9</f>
        <v>1711400814</v>
      </c>
    </row>
    <row r="9" spans="1:6" s="3" customFormat="1" x14ac:dyDescent="0.2">
      <c r="A9" s="5"/>
      <c r="B9" s="5"/>
      <c r="C9" s="11" t="s">
        <v>56</v>
      </c>
      <c r="D9" s="44">
        <f>32645000+3664</f>
        <v>32648664</v>
      </c>
    </row>
    <row r="10" spans="1:6" s="3" customFormat="1" x14ac:dyDescent="0.2">
      <c r="A10" s="5"/>
      <c r="B10" s="5"/>
      <c r="C10" s="11" t="s">
        <v>297</v>
      </c>
      <c r="D10" s="46"/>
      <c r="F10" s="143"/>
    </row>
    <row r="11" spans="1:6" s="2" customFormat="1" x14ac:dyDescent="0.2">
      <c r="A11" s="291" t="s">
        <v>232</v>
      </c>
      <c r="B11" s="291"/>
      <c r="C11" s="291"/>
      <c r="D11" s="45">
        <f>SUM(D12:D148)-D90</f>
        <v>1678752150</v>
      </c>
      <c r="F11" s="73"/>
    </row>
    <row r="12" spans="1:6" s="1" customFormat="1" x14ac:dyDescent="0.2">
      <c r="A12" s="25">
        <v>1</v>
      </c>
      <c r="B12" s="12" t="s">
        <v>59</v>
      </c>
      <c r="C12" s="10" t="s">
        <v>44</v>
      </c>
      <c r="D12" s="44">
        <v>8106588</v>
      </c>
    </row>
    <row r="13" spans="1:6" s="1" customFormat="1" x14ac:dyDescent="0.2">
      <c r="A13" s="25">
        <v>2</v>
      </c>
      <c r="B13" s="14" t="s">
        <v>60</v>
      </c>
      <c r="C13" s="10" t="s">
        <v>217</v>
      </c>
      <c r="D13" s="44">
        <v>8120797</v>
      </c>
    </row>
    <row r="14" spans="1:6" s="22" customFormat="1" x14ac:dyDescent="0.2">
      <c r="A14" s="25">
        <v>3</v>
      </c>
      <c r="B14" s="27" t="s">
        <v>61</v>
      </c>
      <c r="C14" s="21" t="s">
        <v>5</v>
      </c>
      <c r="D14" s="44">
        <v>23327168</v>
      </c>
    </row>
    <row r="15" spans="1:6" s="1" customFormat="1" x14ac:dyDescent="0.2">
      <c r="A15" s="25">
        <v>4</v>
      </c>
      <c r="B15" s="12" t="s">
        <v>62</v>
      </c>
      <c r="C15" s="10" t="s">
        <v>218</v>
      </c>
      <c r="D15" s="44">
        <v>8640433</v>
      </c>
    </row>
    <row r="16" spans="1:6" s="1" customFormat="1" x14ac:dyDescent="0.2">
      <c r="A16" s="25">
        <v>5</v>
      </c>
      <c r="B16" s="12" t="s">
        <v>63</v>
      </c>
      <c r="C16" s="10" t="s">
        <v>8</v>
      </c>
      <c r="D16" s="44">
        <v>9746946</v>
      </c>
    </row>
    <row r="17" spans="1:4" s="22" customFormat="1" x14ac:dyDescent="0.2">
      <c r="A17" s="25">
        <v>6</v>
      </c>
      <c r="B17" s="27" t="s">
        <v>64</v>
      </c>
      <c r="C17" s="21" t="s">
        <v>65</v>
      </c>
      <c r="D17" s="44">
        <v>67496755</v>
      </c>
    </row>
    <row r="18" spans="1:4" s="1" customFormat="1" x14ac:dyDescent="0.2">
      <c r="A18" s="25">
        <v>7</v>
      </c>
      <c r="B18" s="12" t="s">
        <v>66</v>
      </c>
      <c r="C18" s="10" t="s">
        <v>219</v>
      </c>
      <c r="D18" s="44">
        <v>24313802</v>
      </c>
    </row>
    <row r="19" spans="1:4" s="1" customFormat="1" x14ac:dyDescent="0.2">
      <c r="A19" s="25">
        <v>8</v>
      </c>
      <c r="B19" s="26" t="s">
        <v>67</v>
      </c>
      <c r="C19" s="10" t="s">
        <v>17</v>
      </c>
      <c r="D19" s="44">
        <v>10107399</v>
      </c>
    </row>
    <row r="20" spans="1:4" s="1" customFormat="1" x14ac:dyDescent="0.2">
      <c r="A20" s="25">
        <v>9</v>
      </c>
      <c r="B20" s="26" t="s">
        <v>68</v>
      </c>
      <c r="C20" s="10" t="s">
        <v>6</v>
      </c>
      <c r="D20" s="44">
        <v>8740053</v>
      </c>
    </row>
    <row r="21" spans="1:4" s="1" customFormat="1" x14ac:dyDescent="0.2">
      <c r="A21" s="25">
        <v>10</v>
      </c>
      <c r="B21" s="26" t="s">
        <v>69</v>
      </c>
      <c r="C21" s="10" t="s">
        <v>18</v>
      </c>
      <c r="D21" s="44">
        <v>12149554</v>
      </c>
    </row>
    <row r="22" spans="1:4" s="1" customFormat="1" x14ac:dyDescent="0.2">
      <c r="A22" s="25">
        <v>11</v>
      </c>
      <c r="B22" s="26" t="s">
        <v>70</v>
      </c>
      <c r="C22" s="10" t="s">
        <v>7</v>
      </c>
      <c r="D22" s="44">
        <v>9374159</v>
      </c>
    </row>
    <row r="23" spans="1:4" s="1" customFormat="1" x14ac:dyDescent="0.2">
      <c r="A23" s="25">
        <v>12</v>
      </c>
      <c r="B23" s="26" t="s">
        <v>71</v>
      </c>
      <c r="C23" s="10" t="s">
        <v>19</v>
      </c>
      <c r="D23" s="44">
        <v>18574892</v>
      </c>
    </row>
    <row r="24" spans="1:4" s="1" customFormat="1" x14ac:dyDescent="0.2">
      <c r="A24" s="25">
        <v>13</v>
      </c>
      <c r="B24" s="26" t="s">
        <v>239</v>
      </c>
      <c r="C24" s="10" t="s">
        <v>240</v>
      </c>
      <c r="D24" s="44">
        <v>0</v>
      </c>
    </row>
    <row r="25" spans="1:4" s="1" customFormat="1" x14ac:dyDescent="0.2">
      <c r="A25" s="25">
        <v>14</v>
      </c>
      <c r="B25" s="26" t="s">
        <v>72</v>
      </c>
      <c r="C25" s="10" t="s">
        <v>22</v>
      </c>
      <c r="D25" s="44">
        <v>11073507</v>
      </c>
    </row>
    <row r="26" spans="1:4" s="1" customFormat="1" x14ac:dyDescent="0.2">
      <c r="A26" s="25">
        <v>15</v>
      </c>
      <c r="B26" s="26" t="s">
        <v>73</v>
      </c>
      <c r="C26" s="10" t="s">
        <v>10</v>
      </c>
      <c r="D26" s="44">
        <v>17809226</v>
      </c>
    </row>
    <row r="27" spans="1:4" s="1" customFormat="1" x14ac:dyDescent="0.2">
      <c r="A27" s="25">
        <v>16</v>
      </c>
      <c r="B27" s="26" t="s">
        <v>74</v>
      </c>
      <c r="C27" s="10" t="s">
        <v>220</v>
      </c>
      <c r="D27" s="44">
        <v>23393420</v>
      </c>
    </row>
    <row r="28" spans="1:4" s="22" customFormat="1" x14ac:dyDescent="0.2">
      <c r="A28" s="25">
        <v>17</v>
      </c>
      <c r="B28" s="27" t="s">
        <v>75</v>
      </c>
      <c r="C28" s="21" t="s">
        <v>9</v>
      </c>
      <c r="D28" s="44">
        <v>34815048</v>
      </c>
    </row>
    <row r="29" spans="1:4" s="1" customFormat="1" x14ac:dyDescent="0.2">
      <c r="A29" s="25">
        <v>18</v>
      </c>
      <c r="B29" s="12" t="s">
        <v>76</v>
      </c>
      <c r="C29" s="10" t="s">
        <v>11</v>
      </c>
      <c r="D29" s="44">
        <v>7469140</v>
      </c>
    </row>
    <row r="30" spans="1:4" s="1" customFormat="1" x14ac:dyDescent="0.2">
      <c r="A30" s="25">
        <v>19</v>
      </c>
      <c r="B30" s="12" t="s">
        <v>77</v>
      </c>
      <c r="C30" s="10" t="s">
        <v>221</v>
      </c>
      <c r="D30" s="44">
        <v>5342096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25618100</v>
      </c>
    </row>
    <row r="32" spans="1:4" s="22" customFormat="1" x14ac:dyDescent="0.2">
      <c r="A32" s="25">
        <v>21</v>
      </c>
      <c r="B32" s="23" t="s">
        <v>80</v>
      </c>
      <c r="C32" s="21" t="s">
        <v>40</v>
      </c>
      <c r="D32" s="44">
        <v>26509529</v>
      </c>
    </row>
    <row r="33" spans="1:4" s="22" customFormat="1" x14ac:dyDescent="0.2">
      <c r="A33" s="25">
        <v>22</v>
      </c>
      <c r="B33" s="27" t="s">
        <v>81</v>
      </c>
      <c r="C33" s="21" t="s">
        <v>82</v>
      </c>
      <c r="D33" s="44">
        <v>10843036</v>
      </c>
    </row>
    <row r="34" spans="1:4" s="1" customForma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s="1" customFormat="1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s="1" customFormat="1" x14ac:dyDescent="0.2">
      <c r="A36" s="25">
        <v>25</v>
      </c>
      <c r="B36" s="12" t="s">
        <v>87</v>
      </c>
      <c r="C36" s="10" t="s">
        <v>88</v>
      </c>
      <c r="D36" s="44">
        <v>87159589</v>
      </c>
    </row>
    <row r="37" spans="1:4" s="1" customFormat="1" x14ac:dyDescent="0.2">
      <c r="A37" s="25">
        <v>26</v>
      </c>
      <c r="B37" s="26" t="s">
        <v>89</v>
      </c>
      <c r="C37" s="10" t="s">
        <v>90</v>
      </c>
      <c r="D37" s="44">
        <v>20771948</v>
      </c>
    </row>
    <row r="38" spans="1:4" s="1" customFormat="1" x14ac:dyDescent="0.2">
      <c r="A38" s="25">
        <v>27</v>
      </c>
      <c r="B38" s="14" t="s">
        <v>91</v>
      </c>
      <c r="C38" s="10" t="s">
        <v>92</v>
      </c>
      <c r="D38" s="44">
        <v>8672950</v>
      </c>
    </row>
    <row r="39" spans="1:4" s="22" customFormat="1" x14ac:dyDescent="0.2">
      <c r="A39" s="25">
        <v>28</v>
      </c>
      <c r="B39" s="23" t="s">
        <v>93</v>
      </c>
      <c r="C39" s="43" t="s">
        <v>273</v>
      </c>
      <c r="D39" s="44">
        <v>0</v>
      </c>
    </row>
    <row r="40" spans="1:4" s="22" customFormat="1" x14ac:dyDescent="0.2">
      <c r="A40" s="25">
        <v>29</v>
      </c>
      <c r="B40" s="24" t="s">
        <v>94</v>
      </c>
      <c r="C40" s="21" t="s">
        <v>41</v>
      </c>
      <c r="D40" s="44">
        <v>33018232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46912665</v>
      </c>
    </row>
    <row r="42" spans="1:4" s="1" customFormat="1" x14ac:dyDescent="0.2">
      <c r="A42" s="25">
        <v>31</v>
      </c>
      <c r="B42" s="14" t="s">
        <v>96</v>
      </c>
      <c r="C42" s="10" t="s">
        <v>16</v>
      </c>
      <c r="D42" s="44">
        <v>10542810</v>
      </c>
    </row>
    <row r="43" spans="1:4" s="1" customFormat="1" x14ac:dyDescent="0.2">
      <c r="A43" s="25">
        <v>32</v>
      </c>
      <c r="B43" s="26" t="s">
        <v>97</v>
      </c>
      <c r="C43" s="10" t="s">
        <v>21</v>
      </c>
      <c r="D43" s="44">
        <v>28393265</v>
      </c>
    </row>
    <row r="44" spans="1:4" s="1" customFormat="1" x14ac:dyDescent="0.2">
      <c r="A44" s="25">
        <v>33</v>
      </c>
      <c r="B44" s="14" t="s">
        <v>98</v>
      </c>
      <c r="C44" s="10" t="s">
        <v>25</v>
      </c>
      <c r="D44" s="44">
        <v>11056013</v>
      </c>
    </row>
    <row r="45" spans="1:4" x14ac:dyDescent="0.2">
      <c r="A45" s="25">
        <v>34</v>
      </c>
      <c r="B45" s="12" t="s">
        <v>99</v>
      </c>
      <c r="C45" s="10" t="s">
        <v>222</v>
      </c>
      <c r="D45" s="44">
        <v>35107194</v>
      </c>
    </row>
    <row r="46" spans="1:4" s="1" customFormat="1" x14ac:dyDescent="0.2">
      <c r="A46" s="25">
        <v>35</v>
      </c>
      <c r="B46" s="15" t="s">
        <v>100</v>
      </c>
      <c r="C46" s="16" t="s">
        <v>223</v>
      </c>
      <c r="D46" s="44">
        <v>11231805</v>
      </c>
    </row>
    <row r="47" spans="1:4" s="1" customFormat="1" x14ac:dyDescent="0.2">
      <c r="A47" s="25">
        <v>36</v>
      </c>
      <c r="B47" s="12" t="s">
        <v>101</v>
      </c>
      <c r="C47" s="10" t="s">
        <v>224</v>
      </c>
      <c r="D47" s="44">
        <v>7829769</v>
      </c>
    </row>
    <row r="48" spans="1:4" s="1" customFormat="1" x14ac:dyDescent="0.2">
      <c r="A48" s="25">
        <v>37</v>
      </c>
      <c r="B48" s="12" t="s">
        <v>102</v>
      </c>
      <c r="C48" s="10" t="s">
        <v>24</v>
      </c>
      <c r="D48" s="44">
        <v>13492939</v>
      </c>
    </row>
    <row r="49" spans="1:4" s="1" customFormat="1" x14ac:dyDescent="0.2">
      <c r="A49" s="25">
        <v>38</v>
      </c>
      <c r="B49" s="26" t="s">
        <v>103</v>
      </c>
      <c r="C49" s="10" t="s">
        <v>20</v>
      </c>
      <c r="D49" s="44">
        <v>5771647</v>
      </c>
    </row>
    <row r="50" spans="1:4" s="1" customFormat="1" x14ac:dyDescent="0.2">
      <c r="A50" s="25">
        <v>39</v>
      </c>
      <c r="B50" s="14" t="s">
        <v>104</v>
      </c>
      <c r="C50" s="10" t="s">
        <v>105</v>
      </c>
      <c r="D50" s="44">
        <v>4795574</v>
      </c>
    </row>
    <row r="51" spans="1:4" s="22" customFormat="1" x14ac:dyDescent="0.2">
      <c r="A51" s="25">
        <v>40</v>
      </c>
      <c r="B51" s="27" t="s">
        <v>106</v>
      </c>
      <c r="C51" s="21" t="s">
        <v>107</v>
      </c>
      <c r="D51" s="44">
        <v>46054788</v>
      </c>
    </row>
    <row r="52" spans="1:4" s="1" customFormat="1" x14ac:dyDescent="0.2">
      <c r="A52" s="25">
        <v>41</v>
      </c>
      <c r="B52" s="12" t="s">
        <v>108</v>
      </c>
      <c r="C52" s="10" t="s">
        <v>229</v>
      </c>
      <c r="D52" s="44">
        <v>10898299</v>
      </c>
    </row>
    <row r="53" spans="1:4" s="1" customFormat="1" x14ac:dyDescent="0.2">
      <c r="A53" s="25">
        <v>42</v>
      </c>
      <c r="B53" s="12" t="s">
        <v>109</v>
      </c>
      <c r="C53" s="10" t="s">
        <v>2</v>
      </c>
      <c r="D53" s="44">
        <v>29859827</v>
      </c>
    </row>
    <row r="54" spans="1:4" s="1" customFormat="1" x14ac:dyDescent="0.2">
      <c r="A54" s="25">
        <v>43</v>
      </c>
      <c r="B54" s="26" t="s">
        <v>110</v>
      </c>
      <c r="C54" s="10" t="s">
        <v>3</v>
      </c>
      <c r="D54" s="44">
        <v>8317857</v>
      </c>
    </row>
    <row r="55" spans="1:4" s="1" customFormat="1" x14ac:dyDescent="0.2">
      <c r="A55" s="25">
        <v>44</v>
      </c>
      <c r="B55" s="26" t="s">
        <v>111</v>
      </c>
      <c r="C55" s="10" t="s">
        <v>225</v>
      </c>
      <c r="D55" s="44">
        <v>12262206</v>
      </c>
    </row>
    <row r="56" spans="1:4" s="1" customFormat="1" x14ac:dyDescent="0.2">
      <c r="A56" s="25">
        <v>45</v>
      </c>
      <c r="B56" s="14" t="s">
        <v>112</v>
      </c>
      <c r="C56" s="10" t="s">
        <v>0</v>
      </c>
      <c r="D56" s="44">
        <v>15279078</v>
      </c>
    </row>
    <row r="57" spans="1:4" s="1" customFormat="1" x14ac:dyDescent="0.2">
      <c r="A57" s="25">
        <v>46</v>
      </c>
      <c r="B57" s="26" t="s">
        <v>113</v>
      </c>
      <c r="C57" s="10" t="s">
        <v>4</v>
      </c>
      <c r="D57" s="44">
        <v>5213752</v>
      </c>
    </row>
    <row r="58" spans="1:4" s="1" customFormat="1" x14ac:dyDescent="0.2">
      <c r="A58" s="25">
        <v>47</v>
      </c>
      <c r="B58" s="14" t="s">
        <v>114</v>
      </c>
      <c r="C58" s="10" t="s">
        <v>1</v>
      </c>
      <c r="D58" s="44">
        <v>10592028</v>
      </c>
    </row>
    <row r="59" spans="1:4" s="1" customFormat="1" x14ac:dyDescent="0.2">
      <c r="A59" s="25">
        <v>48</v>
      </c>
      <c r="B59" s="26" t="s">
        <v>115</v>
      </c>
      <c r="C59" s="10" t="s">
        <v>226</v>
      </c>
      <c r="D59" s="44">
        <v>16042196</v>
      </c>
    </row>
    <row r="60" spans="1:4" s="1" customFormat="1" x14ac:dyDescent="0.2">
      <c r="A60" s="25">
        <v>49</v>
      </c>
      <c r="B60" s="26" t="s">
        <v>116</v>
      </c>
      <c r="C60" s="10" t="s">
        <v>26</v>
      </c>
      <c r="D60" s="44">
        <v>54662228</v>
      </c>
    </row>
    <row r="61" spans="1:4" s="1" customFormat="1" x14ac:dyDescent="0.2">
      <c r="A61" s="25">
        <v>50</v>
      </c>
      <c r="B61" s="26" t="s">
        <v>117</v>
      </c>
      <c r="C61" s="10" t="s">
        <v>227</v>
      </c>
      <c r="D61" s="44">
        <v>8458034</v>
      </c>
    </row>
    <row r="62" spans="1:4" s="1" customFormat="1" x14ac:dyDescent="0.2">
      <c r="A62" s="25">
        <v>51</v>
      </c>
      <c r="B62" s="26" t="s">
        <v>231</v>
      </c>
      <c r="C62" s="10" t="s">
        <v>230</v>
      </c>
      <c r="D62" s="44">
        <v>0</v>
      </c>
    </row>
    <row r="63" spans="1:4" s="1" customFormat="1" x14ac:dyDescent="0.2">
      <c r="A63" s="25">
        <v>52</v>
      </c>
      <c r="B63" s="26" t="s">
        <v>241</v>
      </c>
      <c r="C63" s="10" t="s">
        <v>242</v>
      </c>
      <c r="D63" s="44">
        <v>0</v>
      </c>
    </row>
    <row r="64" spans="1:4" s="1" customFormat="1" x14ac:dyDescent="0.2">
      <c r="A64" s="25">
        <v>53</v>
      </c>
      <c r="B64" s="26" t="s">
        <v>118</v>
      </c>
      <c r="C64" s="10" t="s">
        <v>54</v>
      </c>
      <c r="D64" s="44">
        <v>8388488</v>
      </c>
    </row>
    <row r="65" spans="1:4" s="1" customFormat="1" x14ac:dyDescent="0.2">
      <c r="A65" s="25">
        <v>54</v>
      </c>
      <c r="B65" s="14" t="s">
        <v>119</v>
      </c>
      <c r="C65" s="10" t="s">
        <v>243</v>
      </c>
      <c r="D65" s="44">
        <v>6590649</v>
      </c>
    </row>
    <row r="66" spans="1:4" s="1" customFormat="1" x14ac:dyDescent="0.2">
      <c r="A66" s="25">
        <v>55</v>
      </c>
      <c r="B66" s="12" t="s">
        <v>120</v>
      </c>
      <c r="C66" s="10" t="s">
        <v>121</v>
      </c>
      <c r="D66" s="44">
        <v>22925448</v>
      </c>
    </row>
    <row r="67" spans="1:4" s="1" customFormat="1" x14ac:dyDescent="0.2">
      <c r="A67" s="25">
        <v>56</v>
      </c>
      <c r="B67" s="14" t="s">
        <v>122</v>
      </c>
      <c r="C67" s="10" t="s">
        <v>244</v>
      </c>
      <c r="D67" s="44">
        <v>25539085</v>
      </c>
    </row>
    <row r="68" spans="1:4" s="1" customFormat="1" x14ac:dyDescent="0.2">
      <c r="A68" s="25">
        <v>57</v>
      </c>
      <c r="B68" s="26" t="s">
        <v>123</v>
      </c>
      <c r="C68" s="10" t="s">
        <v>401</v>
      </c>
      <c r="D68" s="44">
        <v>7257594</v>
      </c>
    </row>
    <row r="69" spans="1:4" s="1" customFormat="1" x14ac:dyDescent="0.2">
      <c r="A69" s="25">
        <v>58</v>
      </c>
      <c r="B69" s="12" t="s">
        <v>124</v>
      </c>
      <c r="C69" s="10" t="s">
        <v>245</v>
      </c>
      <c r="D69" s="44">
        <v>0</v>
      </c>
    </row>
    <row r="70" spans="1:4" s="1" customFormat="1" x14ac:dyDescent="0.2">
      <c r="A70" s="25">
        <v>59</v>
      </c>
      <c r="B70" s="12" t="s">
        <v>125</v>
      </c>
      <c r="C70" s="10" t="s">
        <v>246</v>
      </c>
      <c r="D70" s="44">
        <v>7667676</v>
      </c>
    </row>
    <row r="71" spans="1:4" s="1" customFormat="1" x14ac:dyDescent="0.2">
      <c r="A71" s="25">
        <v>60</v>
      </c>
      <c r="B71" s="14" t="s">
        <v>126</v>
      </c>
      <c r="C71" s="10" t="s">
        <v>247</v>
      </c>
      <c r="D71" s="44">
        <v>20952762</v>
      </c>
    </row>
    <row r="72" spans="1:4" s="1" customFormat="1" x14ac:dyDescent="0.2">
      <c r="A72" s="25">
        <v>61</v>
      </c>
      <c r="B72" s="14" t="s">
        <v>127</v>
      </c>
      <c r="C72" s="10" t="s">
        <v>53</v>
      </c>
      <c r="D72" s="44">
        <v>14574665</v>
      </c>
    </row>
    <row r="73" spans="1:4" s="1" customFormat="1" x14ac:dyDescent="0.2">
      <c r="A73" s="25">
        <v>62</v>
      </c>
      <c r="B73" s="14" t="s">
        <v>128</v>
      </c>
      <c r="C73" s="10" t="s">
        <v>248</v>
      </c>
      <c r="D73" s="44">
        <v>32200859</v>
      </c>
    </row>
    <row r="74" spans="1:4" s="1" customFormat="1" x14ac:dyDescent="0.2">
      <c r="A74" s="25">
        <v>63</v>
      </c>
      <c r="B74" s="14" t="s">
        <v>129</v>
      </c>
      <c r="C74" s="10" t="s">
        <v>249</v>
      </c>
      <c r="D74" s="44">
        <v>0</v>
      </c>
    </row>
    <row r="75" spans="1:4" s="1" customFormat="1" x14ac:dyDescent="0.2">
      <c r="A75" s="25">
        <v>64</v>
      </c>
      <c r="B75" s="12" t="s">
        <v>130</v>
      </c>
      <c r="C75" s="10" t="s">
        <v>250</v>
      </c>
      <c r="D75" s="44">
        <v>18135138</v>
      </c>
    </row>
    <row r="76" spans="1:4" s="1" customFormat="1" x14ac:dyDescent="0.2">
      <c r="A76" s="25">
        <v>65</v>
      </c>
      <c r="B76" s="14" t="s">
        <v>131</v>
      </c>
      <c r="C76" s="10" t="s">
        <v>251</v>
      </c>
      <c r="D76" s="44">
        <v>0</v>
      </c>
    </row>
    <row r="77" spans="1:4" s="1" customFormat="1" x14ac:dyDescent="0.2">
      <c r="A77" s="25">
        <v>66</v>
      </c>
      <c r="B77" s="14" t="s">
        <v>132</v>
      </c>
      <c r="C77" s="10" t="s">
        <v>252</v>
      </c>
      <c r="D77" s="44">
        <v>0</v>
      </c>
    </row>
    <row r="78" spans="1:4" s="1" customFormat="1" x14ac:dyDescent="0.2">
      <c r="A78" s="25">
        <v>67</v>
      </c>
      <c r="B78" s="12" t="s">
        <v>133</v>
      </c>
      <c r="C78" s="10" t="s">
        <v>253</v>
      </c>
      <c r="D78" s="44">
        <v>0</v>
      </c>
    </row>
    <row r="79" spans="1:4" s="1" customFormat="1" x14ac:dyDescent="0.2">
      <c r="A79" s="25">
        <v>68</v>
      </c>
      <c r="B79" s="12" t="s">
        <v>134</v>
      </c>
      <c r="C79" s="10" t="s">
        <v>254</v>
      </c>
      <c r="D79" s="44">
        <v>0</v>
      </c>
    </row>
    <row r="80" spans="1:4" s="1" customFormat="1" x14ac:dyDescent="0.2">
      <c r="A80" s="25">
        <v>69</v>
      </c>
      <c r="B80" s="12" t="s">
        <v>135</v>
      </c>
      <c r="C80" s="10" t="s">
        <v>255</v>
      </c>
      <c r="D80" s="44">
        <v>0</v>
      </c>
    </row>
    <row r="81" spans="1:4" s="1" customFormat="1" x14ac:dyDescent="0.2">
      <c r="A81" s="25">
        <v>70</v>
      </c>
      <c r="B81" s="26" t="s">
        <v>136</v>
      </c>
      <c r="C81" s="10" t="s">
        <v>137</v>
      </c>
      <c r="D81" s="44">
        <v>35907609</v>
      </c>
    </row>
    <row r="82" spans="1:4" s="1" customFormat="1" x14ac:dyDescent="0.2">
      <c r="A82" s="25">
        <v>71</v>
      </c>
      <c r="B82" s="12" t="s">
        <v>138</v>
      </c>
      <c r="C82" s="10" t="s">
        <v>256</v>
      </c>
      <c r="D82" s="44">
        <v>61587128</v>
      </c>
    </row>
    <row r="83" spans="1:4" s="1" customFormat="1" x14ac:dyDescent="0.2">
      <c r="A83" s="25">
        <v>72</v>
      </c>
      <c r="B83" s="26" t="s">
        <v>139</v>
      </c>
      <c r="C83" s="10" t="s">
        <v>36</v>
      </c>
      <c r="D83" s="44">
        <v>55809359</v>
      </c>
    </row>
    <row r="84" spans="1:4" s="1" customFormat="1" x14ac:dyDescent="0.2">
      <c r="A84" s="25">
        <v>73</v>
      </c>
      <c r="B84" s="12" t="s">
        <v>140</v>
      </c>
      <c r="C84" s="10" t="s">
        <v>38</v>
      </c>
      <c r="D84" s="44">
        <v>14483816</v>
      </c>
    </row>
    <row r="85" spans="1:4" s="1" customFormat="1" x14ac:dyDescent="0.2">
      <c r="A85" s="25">
        <v>74</v>
      </c>
      <c r="B85" s="12" t="s">
        <v>141</v>
      </c>
      <c r="C85" s="10" t="s">
        <v>37</v>
      </c>
      <c r="D85" s="44">
        <v>37351384</v>
      </c>
    </row>
    <row r="86" spans="1:4" s="1" customFormat="1" x14ac:dyDescent="0.2">
      <c r="A86" s="25">
        <v>75</v>
      </c>
      <c r="B86" s="12" t="s">
        <v>142</v>
      </c>
      <c r="C86" s="10" t="s">
        <v>52</v>
      </c>
      <c r="D86" s="44">
        <v>24326529</v>
      </c>
    </row>
    <row r="87" spans="1:4" s="1" customFormat="1" x14ac:dyDescent="0.2">
      <c r="A87" s="25">
        <v>76</v>
      </c>
      <c r="B87" s="12" t="s">
        <v>143</v>
      </c>
      <c r="C87" s="10" t="s">
        <v>237</v>
      </c>
      <c r="D87" s="44">
        <v>33271179</v>
      </c>
    </row>
    <row r="88" spans="1:4" s="1" customFormat="1" x14ac:dyDescent="0.2">
      <c r="A88" s="25">
        <v>77</v>
      </c>
      <c r="B88" s="12" t="s">
        <v>144</v>
      </c>
      <c r="C88" s="10" t="s">
        <v>351</v>
      </c>
      <c r="D88" s="44">
        <v>0</v>
      </c>
    </row>
    <row r="89" spans="1:4" s="1" customFormat="1" x14ac:dyDescent="0.2">
      <c r="A89" s="25">
        <v>78</v>
      </c>
      <c r="B89" s="14" t="s">
        <v>145</v>
      </c>
      <c r="C89" s="10" t="s">
        <v>268</v>
      </c>
      <c r="D89" s="44">
        <v>0</v>
      </c>
    </row>
    <row r="90" spans="1:4" s="1" customFormat="1" x14ac:dyDescent="0.2">
      <c r="A90" s="285">
        <v>79</v>
      </c>
      <c r="B90" s="288" t="s">
        <v>146</v>
      </c>
      <c r="C90" s="17" t="s">
        <v>257</v>
      </c>
      <c r="D90" s="44">
        <v>14352720</v>
      </c>
    </row>
    <row r="91" spans="1:4" s="1" customFormat="1" ht="24" x14ac:dyDescent="0.2">
      <c r="A91" s="286"/>
      <c r="B91" s="289"/>
      <c r="C91" s="10" t="s">
        <v>349</v>
      </c>
      <c r="D91" s="44">
        <v>2904992.1300000008</v>
      </c>
    </row>
    <row r="92" spans="1:4" s="1" customFormat="1" x14ac:dyDescent="0.2">
      <c r="A92" s="286"/>
      <c r="B92" s="289"/>
      <c r="C92" s="10" t="s">
        <v>258</v>
      </c>
      <c r="D92" s="44">
        <v>0</v>
      </c>
    </row>
    <row r="93" spans="1:4" s="1" customFormat="1" ht="24" x14ac:dyDescent="0.2">
      <c r="A93" s="287"/>
      <c r="B93" s="290"/>
      <c r="C93" s="28" t="s">
        <v>350</v>
      </c>
      <c r="D93" s="44">
        <v>11447727.869999999</v>
      </c>
    </row>
    <row r="94" spans="1:4" s="1" customFormat="1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s="1" customFormat="1" x14ac:dyDescent="0.2">
      <c r="A95" s="25">
        <v>81</v>
      </c>
      <c r="B95" s="14" t="s">
        <v>148</v>
      </c>
      <c r="C95" s="10" t="s">
        <v>149</v>
      </c>
      <c r="D95" s="44">
        <v>2327459</v>
      </c>
    </row>
    <row r="96" spans="1:4" s="1" customFormat="1" x14ac:dyDescent="0.2">
      <c r="A96" s="25">
        <v>82</v>
      </c>
      <c r="B96" s="26" t="s">
        <v>150</v>
      </c>
      <c r="C96" s="10" t="s">
        <v>151</v>
      </c>
      <c r="D96" s="44">
        <v>9119727</v>
      </c>
    </row>
    <row r="97" spans="1:4" s="1" customFormat="1" x14ac:dyDescent="0.2">
      <c r="A97" s="25">
        <v>83</v>
      </c>
      <c r="B97" s="14" t="s">
        <v>152</v>
      </c>
      <c r="C97" s="10" t="s">
        <v>28</v>
      </c>
      <c r="D97" s="44">
        <v>7264927</v>
      </c>
    </row>
    <row r="98" spans="1:4" s="1" customFormat="1" x14ac:dyDescent="0.2">
      <c r="A98" s="25">
        <v>84</v>
      </c>
      <c r="B98" s="26" t="s">
        <v>153</v>
      </c>
      <c r="C98" s="10" t="s">
        <v>12</v>
      </c>
      <c r="D98" s="44">
        <v>5807912</v>
      </c>
    </row>
    <row r="99" spans="1:4" s="1" customFormat="1" x14ac:dyDescent="0.2">
      <c r="A99" s="25">
        <v>85</v>
      </c>
      <c r="B99" s="26" t="s">
        <v>154</v>
      </c>
      <c r="C99" s="10" t="s">
        <v>27</v>
      </c>
      <c r="D99" s="44">
        <v>20540109</v>
      </c>
    </row>
    <row r="100" spans="1:4" s="1" customFormat="1" x14ac:dyDescent="0.2">
      <c r="A100" s="25">
        <v>86</v>
      </c>
      <c r="B100" s="14" t="s">
        <v>155</v>
      </c>
      <c r="C100" s="10" t="s">
        <v>45</v>
      </c>
      <c r="D100" s="44">
        <v>8686310</v>
      </c>
    </row>
    <row r="101" spans="1:4" s="1" customFormat="1" x14ac:dyDescent="0.2">
      <c r="A101" s="25">
        <v>87</v>
      </c>
      <c r="B101" s="14" t="s">
        <v>156</v>
      </c>
      <c r="C101" s="10" t="s">
        <v>33</v>
      </c>
      <c r="D101" s="44">
        <v>10258579</v>
      </c>
    </row>
    <row r="102" spans="1:4" s="1" customFormat="1" x14ac:dyDescent="0.2">
      <c r="A102" s="25">
        <v>88</v>
      </c>
      <c r="B102" s="12" t="s">
        <v>157</v>
      </c>
      <c r="C102" s="10" t="s">
        <v>29</v>
      </c>
      <c r="D102" s="44">
        <v>25103835</v>
      </c>
    </row>
    <row r="103" spans="1:4" s="1" customFormat="1" x14ac:dyDescent="0.2">
      <c r="A103" s="25">
        <v>89</v>
      </c>
      <c r="B103" s="12" t="s">
        <v>158</v>
      </c>
      <c r="C103" s="10" t="s">
        <v>30</v>
      </c>
      <c r="D103" s="44">
        <v>19822682</v>
      </c>
    </row>
    <row r="104" spans="1:4" s="1" customFormat="1" x14ac:dyDescent="0.2">
      <c r="A104" s="25">
        <v>90</v>
      </c>
      <c r="B104" s="26" t="s">
        <v>159</v>
      </c>
      <c r="C104" s="10" t="s">
        <v>14</v>
      </c>
      <c r="D104" s="44">
        <v>6884255</v>
      </c>
    </row>
    <row r="105" spans="1:4" s="1" customFormat="1" x14ac:dyDescent="0.2">
      <c r="A105" s="25">
        <v>91</v>
      </c>
      <c r="B105" s="12" t="s">
        <v>160</v>
      </c>
      <c r="C105" s="10" t="s">
        <v>31</v>
      </c>
      <c r="D105" s="44">
        <v>10359277</v>
      </c>
    </row>
    <row r="106" spans="1:4" s="1" customFormat="1" x14ac:dyDescent="0.2">
      <c r="A106" s="25">
        <v>92</v>
      </c>
      <c r="B106" s="12" t="s">
        <v>161</v>
      </c>
      <c r="C106" s="10" t="s">
        <v>15</v>
      </c>
      <c r="D106" s="44">
        <v>10254232</v>
      </c>
    </row>
    <row r="107" spans="1:4" s="22" customFormat="1" x14ac:dyDescent="0.2">
      <c r="A107" s="25">
        <v>93</v>
      </c>
      <c r="B107" s="24" t="s">
        <v>162</v>
      </c>
      <c r="C107" s="21" t="s">
        <v>13</v>
      </c>
      <c r="D107" s="44">
        <v>10471825</v>
      </c>
    </row>
    <row r="108" spans="1:4" s="1" customFormat="1" x14ac:dyDescent="0.2">
      <c r="A108" s="25">
        <v>94</v>
      </c>
      <c r="B108" s="26" t="s">
        <v>163</v>
      </c>
      <c r="C108" s="10" t="s">
        <v>32</v>
      </c>
      <c r="D108" s="44">
        <v>7865339</v>
      </c>
    </row>
    <row r="109" spans="1:4" s="1" customFormat="1" x14ac:dyDescent="0.2">
      <c r="A109" s="25">
        <v>95</v>
      </c>
      <c r="B109" s="26" t="s">
        <v>164</v>
      </c>
      <c r="C109" s="10" t="s">
        <v>55</v>
      </c>
      <c r="D109" s="44">
        <v>11395032</v>
      </c>
    </row>
    <row r="110" spans="1:4" s="1" customFormat="1" x14ac:dyDescent="0.2">
      <c r="A110" s="25">
        <v>96</v>
      </c>
      <c r="B110" s="12" t="s">
        <v>165</v>
      </c>
      <c r="C110" s="10" t="s">
        <v>34</v>
      </c>
      <c r="D110" s="44">
        <v>18938870</v>
      </c>
    </row>
    <row r="111" spans="1:4" s="1" customFormat="1" x14ac:dyDescent="0.2">
      <c r="A111" s="25">
        <v>97</v>
      </c>
      <c r="B111" s="14" t="s">
        <v>166</v>
      </c>
      <c r="C111" s="10" t="s">
        <v>228</v>
      </c>
      <c r="D111" s="44">
        <v>9317965</v>
      </c>
    </row>
    <row r="112" spans="1:4" s="1" customForma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s="1" customFormat="1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s="1" customFormat="1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s="1" customForma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s="1" customFormat="1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s="1" customFormat="1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s="1" customFormat="1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s="1" customFormat="1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s="1" customFormat="1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s="1" customForma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s="1" customFormat="1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s="1" customFormat="1" x14ac:dyDescent="0.2">
      <c r="A123" s="25">
        <v>109</v>
      </c>
      <c r="B123" s="26" t="s">
        <v>189</v>
      </c>
      <c r="C123" s="10" t="s">
        <v>271</v>
      </c>
      <c r="D123" s="44">
        <v>0</v>
      </c>
    </row>
    <row r="124" spans="1:4" s="1" customFormat="1" x14ac:dyDescent="0.2">
      <c r="A124" s="25">
        <v>110</v>
      </c>
      <c r="B124" s="14" t="s">
        <v>190</v>
      </c>
      <c r="C124" s="10" t="s">
        <v>259</v>
      </c>
      <c r="D124" s="44">
        <v>0</v>
      </c>
    </row>
    <row r="125" spans="1:4" s="1" customFormat="1" x14ac:dyDescent="0.2">
      <c r="A125" s="25">
        <v>111</v>
      </c>
      <c r="B125" s="12" t="s">
        <v>405</v>
      </c>
      <c r="C125" s="10" t="s">
        <v>381</v>
      </c>
      <c r="D125" s="44">
        <v>0</v>
      </c>
    </row>
    <row r="126" spans="1:4" s="1" customFormat="1" x14ac:dyDescent="0.2">
      <c r="A126" s="25">
        <v>112</v>
      </c>
      <c r="B126" s="14" t="s">
        <v>191</v>
      </c>
      <c r="C126" s="10" t="s">
        <v>192</v>
      </c>
      <c r="D126" s="44">
        <v>0</v>
      </c>
    </row>
    <row r="127" spans="1:4" s="1" customFormat="1" x14ac:dyDescent="0.2">
      <c r="A127" s="25">
        <v>113</v>
      </c>
      <c r="B127" s="14" t="s">
        <v>193</v>
      </c>
      <c r="C127" s="10" t="s">
        <v>390</v>
      </c>
      <c r="D127" s="44">
        <v>0</v>
      </c>
    </row>
    <row r="128" spans="1:4" s="1" customFormat="1" x14ac:dyDescent="0.2">
      <c r="A128" s="25">
        <v>114</v>
      </c>
      <c r="B128" s="26" t="s">
        <v>194</v>
      </c>
      <c r="C128" s="10" t="s">
        <v>195</v>
      </c>
      <c r="D128" s="44">
        <v>0</v>
      </c>
    </row>
    <row r="129" spans="1:4" s="1" customFormat="1" x14ac:dyDescent="0.2">
      <c r="A129" s="25">
        <v>115</v>
      </c>
      <c r="B129" s="26" t="s">
        <v>196</v>
      </c>
      <c r="C129" s="52" t="s">
        <v>348</v>
      </c>
      <c r="D129" s="44">
        <v>0</v>
      </c>
    </row>
    <row r="130" spans="1:4" s="1" customFormat="1" x14ac:dyDescent="0.2">
      <c r="A130" s="25">
        <v>116</v>
      </c>
      <c r="B130" s="26" t="s">
        <v>197</v>
      </c>
      <c r="C130" s="10" t="s">
        <v>234</v>
      </c>
      <c r="D130" s="44">
        <v>0</v>
      </c>
    </row>
    <row r="131" spans="1:4" x14ac:dyDescent="0.2">
      <c r="A131" s="25">
        <v>117</v>
      </c>
      <c r="B131" s="26" t="s">
        <v>198</v>
      </c>
      <c r="C131" s="10" t="s">
        <v>199</v>
      </c>
      <c r="D131" s="44">
        <v>0</v>
      </c>
    </row>
    <row r="132" spans="1:4" s="1" customFormat="1" x14ac:dyDescent="0.2">
      <c r="A132" s="25">
        <v>118</v>
      </c>
      <c r="B132" s="26" t="s">
        <v>200</v>
      </c>
      <c r="C132" s="10" t="s">
        <v>42</v>
      </c>
      <c r="D132" s="44">
        <v>428465</v>
      </c>
    </row>
    <row r="133" spans="1:4" s="1" customFormat="1" x14ac:dyDescent="0.2">
      <c r="A133" s="25">
        <v>119</v>
      </c>
      <c r="B133" s="12" t="s">
        <v>201</v>
      </c>
      <c r="C133" s="10" t="s">
        <v>48</v>
      </c>
      <c r="D133" s="44">
        <v>26101231</v>
      </c>
    </row>
    <row r="134" spans="1:4" s="1" customFormat="1" x14ac:dyDescent="0.2">
      <c r="A134" s="25">
        <v>120</v>
      </c>
      <c r="B134" s="12" t="s">
        <v>202</v>
      </c>
      <c r="C134" s="10" t="s">
        <v>236</v>
      </c>
      <c r="D134" s="44">
        <v>0</v>
      </c>
    </row>
    <row r="135" spans="1:4" s="1" customFormat="1" x14ac:dyDescent="0.2">
      <c r="A135" s="25">
        <v>121</v>
      </c>
      <c r="B135" s="12" t="s">
        <v>203</v>
      </c>
      <c r="C135" s="10" t="s">
        <v>50</v>
      </c>
      <c r="D135" s="44">
        <v>0</v>
      </c>
    </row>
    <row r="136" spans="1:4" s="1" customFormat="1" x14ac:dyDescent="0.2">
      <c r="A136" s="25">
        <v>122</v>
      </c>
      <c r="B136" s="26" t="s">
        <v>204</v>
      </c>
      <c r="C136" s="10" t="s">
        <v>49</v>
      </c>
      <c r="D136" s="44">
        <v>0</v>
      </c>
    </row>
    <row r="137" spans="1:4" s="1" customFormat="1" x14ac:dyDescent="0.2">
      <c r="A137" s="25">
        <v>123</v>
      </c>
      <c r="B137" s="26" t="s">
        <v>205</v>
      </c>
      <c r="C137" s="10" t="s">
        <v>206</v>
      </c>
      <c r="D137" s="44">
        <v>0</v>
      </c>
    </row>
    <row r="138" spans="1:4" s="1" customFormat="1" x14ac:dyDescent="0.2">
      <c r="A138" s="25">
        <v>124</v>
      </c>
      <c r="B138" s="26" t="s">
        <v>207</v>
      </c>
      <c r="C138" s="10" t="s">
        <v>43</v>
      </c>
      <c r="D138" s="44">
        <v>0</v>
      </c>
    </row>
    <row r="139" spans="1:4" s="1" customFormat="1" x14ac:dyDescent="0.2">
      <c r="A139" s="25">
        <v>125</v>
      </c>
      <c r="B139" s="12" t="s">
        <v>208</v>
      </c>
      <c r="C139" s="10" t="s">
        <v>235</v>
      </c>
      <c r="D139" s="44">
        <v>43908236</v>
      </c>
    </row>
    <row r="140" spans="1:4" s="1" customFormat="1" x14ac:dyDescent="0.2">
      <c r="A140" s="25">
        <v>126</v>
      </c>
      <c r="B140" s="14" t="s">
        <v>209</v>
      </c>
      <c r="C140" s="10" t="s">
        <v>210</v>
      </c>
      <c r="D140" s="44">
        <v>55177734</v>
      </c>
    </row>
    <row r="141" spans="1:4" x14ac:dyDescent="0.2">
      <c r="A141" s="25">
        <v>127</v>
      </c>
      <c r="B141" s="26" t="s">
        <v>211</v>
      </c>
      <c r="C141" s="10" t="s">
        <v>212</v>
      </c>
      <c r="D141" s="44">
        <v>3427720</v>
      </c>
    </row>
    <row r="142" spans="1:4" x14ac:dyDescent="0.2">
      <c r="A142" s="25">
        <v>128</v>
      </c>
      <c r="B142" s="12" t="s">
        <v>213</v>
      </c>
      <c r="C142" s="10" t="s">
        <v>214</v>
      </c>
      <c r="D142" s="44">
        <v>0</v>
      </c>
    </row>
    <row r="143" spans="1:4" ht="12.75" x14ac:dyDescent="0.2">
      <c r="A143" s="25">
        <v>129</v>
      </c>
      <c r="B143" s="20" t="s">
        <v>215</v>
      </c>
      <c r="C143" s="13" t="s">
        <v>216</v>
      </c>
      <c r="D143" s="44">
        <v>0</v>
      </c>
    </row>
    <row r="144" spans="1:4" ht="12.75" x14ac:dyDescent="0.2">
      <c r="A144" s="25">
        <v>130</v>
      </c>
      <c r="B144" s="36" t="s">
        <v>260</v>
      </c>
      <c r="C144" s="37" t="s">
        <v>261</v>
      </c>
      <c r="D144" s="44">
        <v>0</v>
      </c>
    </row>
    <row r="145" spans="1:65" ht="12.75" x14ac:dyDescent="0.2">
      <c r="A145" s="25">
        <v>131</v>
      </c>
      <c r="B145" s="38" t="s">
        <v>262</v>
      </c>
      <c r="C145" s="39" t="s">
        <v>263</v>
      </c>
      <c r="D145" s="44">
        <v>0</v>
      </c>
    </row>
    <row r="146" spans="1:65" ht="12.75" x14ac:dyDescent="0.2">
      <c r="A146" s="25">
        <v>132</v>
      </c>
      <c r="B146" s="40" t="s">
        <v>264</v>
      </c>
      <c r="C146" s="41" t="s">
        <v>265</v>
      </c>
      <c r="D146" s="44">
        <v>0</v>
      </c>
    </row>
    <row r="147" spans="1:65" x14ac:dyDescent="0.2">
      <c r="A147" s="25">
        <v>133</v>
      </c>
      <c r="B147" s="25" t="s">
        <v>269</v>
      </c>
      <c r="C147" s="42" t="s">
        <v>270</v>
      </c>
      <c r="D147" s="44">
        <v>0</v>
      </c>
    </row>
    <row r="148" spans="1:65" x14ac:dyDescent="0.2">
      <c r="A148" s="25">
        <v>134</v>
      </c>
      <c r="B148" s="91" t="s">
        <v>358</v>
      </c>
      <c r="C148" s="42" t="s">
        <v>357</v>
      </c>
      <c r="D148" s="44">
        <v>0</v>
      </c>
    </row>
    <row r="149" spans="1:65" s="4" customFormat="1" x14ac:dyDescent="0.2">
      <c r="A149" s="25">
        <v>135</v>
      </c>
      <c r="B149" s="88" t="s">
        <v>385</v>
      </c>
      <c r="C149" s="42" t="s">
        <v>379</v>
      </c>
      <c r="D149" s="44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</row>
    <row r="150" spans="1:65" s="4" customFormat="1" x14ac:dyDescent="0.2">
      <c r="A150" s="169">
        <v>136</v>
      </c>
      <c r="B150" s="88" t="s">
        <v>400</v>
      </c>
      <c r="C150" s="42" t="s">
        <v>399</v>
      </c>
      <c r="D150" s="44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4" customFormat="1" x14ac:dyDescent="0.2">
      <c r="A151" s="6"/>
      <c r="B151" s="6"/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x14ac:dyDescent="0.2">
      <c r="D152" s="4"/>
    </row>
    <row r="153" spans="1:65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5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19" sqref="O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8" width="14" style="8" customWidth="1"/>
    <col min="9" max="9" width="19.28515625" style="8" customWidth="1"/>
    <col min="10" max="12" width="16.140625" style="8" customWidth="1"/>
    <col min="13" max="16384" width="9.140625" style="8"/>
  </cols>
  <sheetData>
    <row r="1" spans="1:12" x14ac:dyDescent="0.2">
      <c r="D1" s="4"/>
      <c r="E1" s="4"/>
      <c r="F1" s="4"/>
      <c r="G1" s="4"/>
      <c r="H1" s="4"/>
      <c r="L1" s="4"/>
    </row>
    <row r="2" spans="1:12" ht="39.75" customHeight="1" x14ac:dyDescent="0.2">
      <c r="A2" s="306" t="s">
        <v>367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x14ac:dyDescent="0.2">
      <c r="C3" s="9"/>
      <c r="D3" s="4"/>
      <c r="E3" s="4"/>
      <c r="F3" s="4"/>
      <c r="G3" s="4"/>
      <c r="H3" s="4"/>
      <c r="L3" s="8" t="s">
        <v>289</v>
      </c>
    </row>
    <row r="4" spans="1:12" s="2" customFormat="1" ht="15.75" customHeight="1" x14ac:dyDescent="0.2">
      <c r="A4" s="296" t="s">
        <v>46</v>
      </c>
      <c r="B4" s="296" t="s">
        <v>58</v>
      </c>
      <c r="C4" s="297" t="s">
        <v>47</v>
      </c>
      <c r="D4" s="354" t="s">
        <v>325</v>
      </c>
      <c r="E4" s="355"/>
      <c r="F4" s="355"/>
      <c r="G4" s="355"/>
      <c r="H4" s="355"/>
      <c r="I4" s="354"/>
      <c r="J4" s="354"/>
      <c r="K4" s="355"/>
      <c r="L4" s="354"/>
    </row>
    <row r="5" spans="1:12" ht="25.5" customHeight="1" x14ac:dyDescent="0.2">
      <c r="A5" s="296"/>
      <c r="B5" s="296"/>
      <c r="C5" s="297"/>
      <c r="D5" s="354" t="s">
        <v>284</v>
      </c>
      <c r="E5" s="356" t="s">
        <v>391</v>
      </c>
      <c r="F5" s="356" t="s">
        <v>392</v>
      </c>
      <c r="G5" s="356" t="s">
        <v>393</v>
      </c>
      <c r="H5" s="356" t="s">
        <v>394</v>
      </c>
      <c r="I5" s="354" t="s">
        <v>380</v>
      </c>
      <c r="J5" s="354" t="s">
        <v>326</v>
      </c>
      <c r="K5" s="355"/>
      <c r="L5" s="354"/>
    </row>
    <row r="6" spans="1:12" ht="26.25" customHeight="1" x14ac:dyDescent="0.2">
      <c r="A6" s="296"/>
      <c r="B6" s="296"/>
      <c r="C6" s="297"/>
      <c r="D6" s="354"/>
      <c r="E6" s="357"/>
      <c r="F6" s="357"/>
      <c r="G6" s="357"/>
      <c r="H6" s="357"/>
      <c r="I6" s="354"/>
      <c r="J6" s="354" t="s">
        <v>327</v>
      </c>
      <c r="K6" s="331" t="s">
        <v>378</v>
      </c>
      <c r="L6" s="332"/>
    </row>
    <row r="7" spans="1:12" ht="60.75" customHeight="1" x14ac:dyDescent="0.2">
      <c r="A7" s="296"/>
      <c r="B7" s="296"/>
      <c r="C7" s="297"/>
      <c r="D7" s="354"/>
      <c r="E7" s="358"/>
      <c r="F7" s="358"/>
      <c r="G7" s="358"/>
      <c r="H7" s="358"/>
      <c r="I7" s="354"/>
      <c r="J7" s="354"/>
      <c r="K7" s="118" t="s">
        <v>376</v>
      </c>
      <c r="L7" s="118" t="s">
        <v>377</v>
      </c>
    </row>
    <row r="8" spans="1:12" s="2" customFormat="1" x14ac:dyDescent="0.2">
      <c r="A8" s="291" t="s">
        <v>233</v>
      </c>
      <c r="B8" s="291"/>
      <c r="C8" s="291"/>
      <c r="D8" s="45">
        <f>D11+D10+D9</f>
        <v>9433272427.6599998</v>
      </c>
      <c r="E8" s="45">
        <f t="shared" ref="E8:L8" si="0">E11+E10+E9</f>
        <v>417532946</v>
      </c>
      <c r="F8" s="45">
        <f t="shared" si="0"/>
        <v>746627</v>
      </c>
      <c r="G8" s="45">
        <f t="shared" si="0"/>
        <v>235358526</v>
      </c>
      <c r="H8" s="45">
        <f t="shared" si="0"/>
        <v>199653066</v>
      </c>
      <c r="I8" s="45">
        <f t="shared" si="0"/>
        <v>499556073</v>
      </c>
      <c r="J8" s="45">
        <f t="shared" si="0"/>
        <v>1104418455.6599998</v>
      </c>
      <c r="K8" s="45">
        <f t="shared" si="0"/>
        <v>2283065674</v>
      </c>
      <c r="L8" s="45">
        <f t="shared" si="0"/>
        <v>4692941060</v>
      </c>
    </row>
    <row r="9" spans="1:12" s="3" customFormat="1" ht="11.25" customHeight="1" x14ac:dyDescent="0.2">
      <c r="A9" s="92"/>
      <c r="B9" s="92"/>
      <c r="C9" s="11" t="s">
        <v>56</v>
      </c>
      <c r="D9" s="44">
        <f>E9+F9+G9+H9+I9+J9+K9+L9</f>
        <v>138190165</v>
      </c>
      <c r="E9" s="57"/>
      <c r="F9" s="57"/>
      <c r="G9" s="57"/>
      <c r="H9" s="57"/>
      <c r="I9" s="44">
        <f>41577615+10271551</f>
        <v>51849166</v>
      </c>
      <c r="J9" s="44">
        <v>211752</v>
      </c>
      <c r="K9" s="57">
        <v>86129247</v>
      </c>
      <c r="L9" s="44">
        <v>0</v>
      </c>
    </row>
    <row r="10" spans="1:12" s="3" customFormat="1" ht="11.25" customHeight="1" x14ac:dyDescent="0.2">
      <c r="A10" s="92"/>
      <c r="B10" s="92"/>
      <c r="C10" s="11" t="s">
        <v>297</v>
      </c>
      <c r="D10" s="44">
        <f t="shared" ref="D10:D71" si="1">E10+F10+G10+H10+I10+J10+K10+L10</f>
        <v>41328977</v>
      </c>
      <c r="E10" s="57"/>
      <c r="F10" s="57"/>
      <c r="G10" s="57"/>
      <c r="H10" s="57"/>
      <c r="I10" s="44">
        <v>0</v>
      </c>
      <c r="J10" s="44">
        <v>0</v>
      </c>
      <c r="K10" s="57">
        <v>0</v>
      </c>
      <c r="L10" s="44">
        <v>41328977</v>
      </c>
    </row>
    <row r="11" spans="1:12" s="2" customFormat="1" x14ac:dyDescent="0.2">
      <c r="A11" s="291" t="s">
        <v>232</v>
      </c>
      <c r="B11" s="291"/>
      <c r="C11" s="291"/>
      <c r="D11" s="45">
        <f>SUM(D12:D148)-D90</f>
        <v>9253753285.6599998</v>
      </c>
      <c r="E11" s="45">
        <f t="shared" ref="E11:H11" si="2">SUM(E12:E148)-E90</f>
        <v>417532946</v>
      </c>
      <c r="F11" s="45">
        <f t="shared" si="2"/>
        <v>746627</v>
      </c>
      <c r="G11" s="45">
        <f t="shared" si="2"/>
        <v>235358526</v>
      </c>
      <c r="H11" s="45">
        <f t="shared" si="2"/>
        <v>199653066</v>
      </c>
      <c r="I11" s="45">
        <f>SUM(I12:I148)-I90</f>
        <v>447706907</v>
      </c>
      <c r="J11" s="45">
        <f>SUM(J12:J148)-J90</f>
        <v>1104206703.6599998</v>
      </c>
      <c r="K11" s="45">
        <f>SUM(K12:K148)-K90</f>
        <v>2196936427</v>
      </c>
      <c r="L11" s="45">
        <f>SUM(L12:L148)-L90</f>
        <v>4651612083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1"/>
        <v>43172415</v>
      </c>
      <c r="E12" s="57">
        <v>1904692</v>
      </c>
      <c r="F12" s="57">
        <v>0</v>
      </c>
      <c r="G12" s="57">
        <v>978746</v>
      </c>
      <c r="H12" s="57">
        <v>1424464</v>
      </c>
      <c r="I12" s="66">
        <v>0</v>
      </c>
      <c r="J12" s="66">
        <f>6116835-126381</f>
        <v>5990454</v>
      </c>
      <c r="K12" s="66">
        <v>10568343</v>
      </c>
      <c r="L12" s="66">
        <v>22305716</v>
      </c>
    </row>
    <row r="13" spans="1:12" s="1" customFormat="1" x14ac:dyDescent="0.2">
      <c r="A13" s="25">
        <v>2</v>
      </c>
      <c r="B13" s="14" t="s">
        <v>60</v>
      </c>
      <c r="C13" s="10" t="s">
        <v>217</v>
      </c>
      <c r="D13" s="44">
        <f t="shared" si="1"/>
        <v>41739416</v>
      </c>
      <c r="E13" s="57">
        <v>1978118</v>
      </c>
      <c r="F13" s="57">
        <v>0</v>
      </c>
      <c r="G13" s="57">
        <v>940334</v>
      </c>
      <c r="H13" s="57">
        <v>1522974</v>
      </c>
      <c r="I13" s="66">
        <v>0</v>
      </c>
      <c r="J13" s="66">
        <v>3583995</v>
      </c>
      <c r="K13" s="66">
        <v>10724220</v>
      </c>
      <c r="L13" s="66">
        <v>22989775</v>
      </c>
    </row>
    <row r="14" spans="1:12" s="1" customFormat="1" x14ac:dyDescent="0.2">
      <c r="A14" s="25">
        <v>3</v>
      </c>
      <c r="B14" s="26" t="s">
        <v>61</v>
      </c>
      <c r="C14" s="10" t="s">
        <v>5</v>
      </c>
      <c r="D14" s="44">
        <f t="shared" si="1"/>
        <v>129742669.08</v>
      </c>
      <c r="E14" s="57">
        <v>5805035</v>
      </c>
      <c r="F14" s="57">
        <v>3522</v>
      </c>
      <c r="G14" s="57">
        <v>3231777</v>
      </c>
      <c r="H14" s="57">
        <v>3253435</v>
      </c>
      <c r="I14" s="66">
        <f>6373317-3780989</f>
        <v>2592328</v>
      </c>
      <c r="J14" s="66">
        <v>16832207.079999998</v>
      </c>
      <c r="K14" s="66">
        <v>32135635</v>
      </c>
      <c r="L14" s="66">
        <v>65888730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218</v>
      </c>
      <c r="D15" s="44">
        <f t="shared" si="1"/>
        <v>46406451</v>
      </c>
      <c r="E15" s="57">
        <v>2203875</v>
      </c>
      <c r="F15" s="57">
        <v>0</v>
      </c>
      <c r="G15" s="57">
        <v>1003066</v>
      </c>
      <c r="H15" s="57">
        <v>138136</v>
      </c>
      <c r="I15" s="66">
        <v>0</v>
      </c>
      <c r="J15" s="66">
        <v>6497868</v>
      </c>
      <c r="K15" s="66">
        <v>11515380</v>
      </c>
      <c r="L15" s="66">
        <v>25048126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1"/>
        <v>47392306</v>
      </c>
      <c r="E16" s="57">
        <v>2317850</v>
      </c>
      <c r="F16" s="57">
        <v>0</v>
      </c>
      <c r="G16" s="57">
        <v>1196372</v>
      </c>
      <c r="H16" s="57">
        <v>1891744</v>
      </c>
      <c r="I16" s="66">
        <v>0</v>
      </c>
      <c r="J16" s="66">
        <v>2368607</v>
      </c>
      <c r="K16" s="66">
        <v>12699403</v>
      </c>
      <c r="L16" s="66">
        <v>26918330</v>
      </c>
    </row>
    <row r="17" spans="1:12" s="1" customFormat="1" x14ac:dyDescent="0.2">
      <c r="A17" s="25">
        <v>6</v>
      </c>
      <c r="B17" s="26" t="s">
        <v>64</v>
      </c>
      <c r="C17" s="10" t="s">
        <v>65</v>
      </c>
      <c r="D17" s="44">
        <f t="shared" si="1"/>
        <v>332690835.60000002</v>
      </c>
      <c r="E17" s="57">
        <v>16117548</v>
      </c>
      <c r="F17" s="57">
        <v>0</v>
      </c>
      <c r="G17" s="57">
        <v>9142062</v>
      </c>
      <c r="H17" s="57">
        <v>7622160</v>
      </c>
      <c r="I17" s="66">
        <v>11084258</v>
      </c>
      <c r="J17" s="66">
        <v>27744964.600000001</v>
      </c>
      <c r="K17" s="66">
        <v>83352502</v>
      </c>
      <c r="L17" s="66">
        <v>177627341</v>
      </c>
    </row>
    <row r="18" spans="1:12" s="1" customFormat="1" x14ac:dyDescent="0.2">
      <c r="A18" s="25">
        <v>7</v>
      </c>
      <c r="B18" s="12" t="s">
        <v>66</v>
      </c>
      <c r="C18" s="10" t="s">
        <v>219</v>
      </c>
      <c r="D18" s="44">
        <f t="shared" si="1"/>
        <v>124243741.28</v>
      </c>
      <c r="E18" s="57">
        <v>5954079</v>
      </c>
      <c r="F18" s="57">
        <v>0</v>
      </c>
      <c r="G18" s="57">
        <v>3021753</v>
      </c>
      <c r="H18" s="57">
        <v>2167938</v>
      </c>
      <c r="I18" s="66">
        <v>0</v>
      </c>
      <c r="J18" s="66">
        <v>12397485.279999999</v>
      </c>
      <c r="K18" s="66">
        <v>33264544</v>
      </c>
      <c r="L18" s="66">
        <v>67437942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1"/>
        <v>51436700</v>
      </c>
      <c r="E19" s="57">
        <v>2462510</v>
      </c>
      <c r="F19" s="57">
        <v>0</v>
      </c>
      <c r="G19" s="57">
        <v>1286205</v>
      </c>
      <c r="H19" s="57">
        <v>2032554</v>
      </c>
      <c r="I19" s="66">
        <v>0</v>
      </c>
      <c r="J19" s="66">
        <v>3760402</v>
      </c>
      <c r="K19" s="66">
        <v>13409403</v>
      </c>
      <c r="L19" s="66">
        <v>28485626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1"/>
        <v>48179583</v>
      </c>
      <c r="E20" s="57">
        <v>2201683</v>
      </c>
      <c r="F20" s="57">
        <v>0</v>
      </c>
      <c r="G20" s="57">
        <v>1101110</v>
      </c>
      <c r="H20" s="57">
        <v>630738</v>
      </c>
      <c r="I20" s="66">
        <v>0</v>
      </c>
      <c r="J20" s="66">
        <v>7976648</v>
      </c>
      <c r="K20" s="66">
        <v>10886874</v>
      </c>
      <c r="L20" s="66">
        <v>25382530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1"/>
        <v>55363594</v>
      </c>
      <c r="E21" s="57">
        <v>3004985</v>
      </c>
      <c r="F21" s="57">
        <v>0</v>
      </c>
      <c r="G21" s="57">
        <v>1575225</v>
      </c>
      <c r="H21" s="57">
        <v>1077569</v>
      </c>
      <c r="I21" s="66">
        <v>0</v>
      </c>
      <c r="J21" s="66">
        <v>5030478</v>
      </c>
      <c r="K21" s="66">
        <v>13401679</v>
      </c>
      <c r="L21" s="66">
        <v>31273658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1"/>
        <v>49499681</v>
      </c>
      <c r="E22" s="57">
        <v>2201683</v>
      </c>
      <c r="F22" s="57">
        <v>0</v>
      </c>
      <c r="G22" s="57">
        <v>1143868</v>
      </c>
      <c r="H22" s="57">
        <v>1703125</v>
      </c>
      <c r="I22" s="66">
        <v>0</v>
      </c>
      <c r="J22" s="66">
        <v>6761914</v>
      </c>
      <c r="K22" s="66">
        <v>11878966</v>
      </c>
      <c r="L22" s="66">
        <v>25810125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1"/>
        <v>88113131</v>
      </c>
      <c r="E23" s="57">
        <v>4440627</v>
      </c>
      <c r="F23" s="57">
        <v>0</v>
      </c>
      <c r="G23" s="57">
        <v>2329855</v>
      </c>
      <c r="H23" s="57">
        <v>3890889</v>
      </c>
      <c r="I23" s="66">
        <v>0</v>
      </c>
      <c r="J23" s="66">
        <v>2939878</v>
      </c>
      <c r="K23" s="66">
        <v>24307043</v>
      </c>
      <c r="L23" s="66">
        <v>50204839</v>
      </c>
    </row>
    <row r="24" spans="1:12" s="1" customFormat="1" x14ac:dyDescent="0.2">
      <c r="A24" s="25">
        <v>13</v>
      </c>
      <c r="B24" s="26" t="s">
        <v>239</v>
      </c>
      <c r="C24" s="10" t="s">
        <v>240</v>
      </c>
      <c r="D24" s="44">
        <f t="shared" si="1"/>
        <v>0</v>
      </c>
      <c r="E24" s="57">
        <v>0</v>
      </c>
      <c r="F24" s="57">
        <v>0</v>
      </c>
      <c r="G24" s="57">
        <v>0</v>
      </c>
      <c r="H24" s="57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1"/>
        <v>57890498</v>
      </c>
      <c r="E25" s="57">
        <v>2834023</v>
      </c>
      <c r="F25" s="57">
        <v>0</v>
      </c>
      <c r="G25" s="57">
        <v>1574773</v>
      </c>
      <c r="H25" s="57">
        <v>701372</v>
      </c>
      <c r="I25" s="66">
        <v>0</v>
      </c>
      <c r="J25" s="66">
        <v>2688828</v>
      </c>
      <c r="K25" s="66">
        <v>16162550</v>
      </c>
      <c r="L25" s="66">
        <v>33928952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1"/>
        <v>87053108</v>
      </c>
      <c r="E26" s="57">
        <v>3852124</v>
      </c>
      <c r="F26" s="57">
        <v>0</v>
      </c>
      <c r="G26" s="57">
        <v>2177742</v>
      </c>
      <c r="H26" s="57">
        <v>1817504</v>
      </c>
      <c r="I26" s="66">
        <v>0</v>
      </c>
      <c r="J26" s="66">
        <f>7718479-138473</f>
        <v>7580006</v>
      </c>
      <c r="K26" s="66">
        <v>22724231</v>
      </c>
      <c r="L26" s="66">
        <v>48901501</v>
      </c>
    </row>
    <row r="27" spans="1:12" s="1" customFormat="1" x14ac:dyDescent="0.2">
      <c r="A27" s="25">
        <v>16</v>
      </c>
      <c r="B27" s="26" t="s">
        <v>74</v>
      </c>
      <c r="C27" s="10" t="s">
        <v>220</v>
      </c>
      <c r="D27" s="44">
        <f t="shared" si="1"/>
        <v>114522336</v>
      </c>
      <c r="E27" s="57">
        <v>5282286</v>
      </c>
      <c r="F27" s="57">
        <v>0</v>
      </c>
      <c r="G27" s="57">
        <v>2918279</v>
      </c>
      <c r="H27" s="57">
        <v>2156909</v>
      </c>
      <c r="I27" s="66">
        <v>0</v>
      </c>
      <c r="J27" s="66">
        <v>11927069</v>
      </c>
      <c r="K27" s="66">
        <v>29528378</v>
      </c>
      <c r="L27" s="66">
        <v>62709415</v>
      </c>
    </row>
    <row r="28" spans="1:12" s="1" customFormat="1" x14ac:dyDescent="0.2">
      <c r="A28" s="25">
        <v>17</v>
      </c>
      <c r="B28" s="26" t="s">
        <v>75</v>
      </c>
      <c r="C28" s="10" t="s">
        <v>9</v>
      </c>
      <c r="D28" s="44">
        <f t="shared" si="1"/>
        <v>213061665.74000001</v>
      </c>
      <c r="E28" s="57">
        <v>10184292</v>
      </c>
      <c r="F28" s="57">
        <v>7044</v>
      </c>
      <c r="G28" s="57">
        <v>5657502</v>
      </c>
      <c r="H28" s="57">
        <v>3703830</v>
      </c>
      <c r="I28" s="66">
        <f>9435866-6338357</f>
        <v>3097509</v>
      </c>
      <c r="J28" s="66">
        <v>21470057.739999998</v>
      </c>
      <c r="K28" s="66">
        <v>54396170</v>
      </c>
      <c r="L28" s="66">
        <v>114545261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1"/>
        <v>38684856</v>
      </c>
      <c r="E29" s="57">
        <v>1626330</v>
      </c>
      <c r="F29" s="57">
        <v>0</v>
      </c>
      <c r="G29" s="57">
        <v>924069</v>
      </c>
      <c r="H29" s="57">
        <v>1116813</v>
      </c>
      <c r="I29" s="66">
        <v>0</v>
      </c>
      <c r="J29" s="66">
        <v>5054526</v>
      </c>
      <c r="K29" s="66">
        <v>9507998</v>
      </c>
      <c r="L29" s="66">
        <v>20455120</v>
      </c>
    </row>
    <row r="30" spans="1:12" s="1" customFormat="1" x14ac:dyDescent="0.2">
      <c r="A30" s="25">
        <v>19</v>
      </c>
      <c r="B30" s="12" t="s">
        <v>77</v>
      </c>
      <c r="C30" s="10" t="s">
        <v>221</v>
      </c>
      <c r="D30" s="44">
        <f t="shared" si="1"/>
        <v>31209146</v>
      </c>
      <c r="E30" s="57">
        <v>1347969</v>
      </c>
      <c r="F30" s="57">
        <v>0</v>
      </c>
      <c r="G30" s="57">
        <v>689724</v>
      </c>
      <c r="H30" s="57">
        <v>390456</v>
      </c>
      <c r="I30" s="66">
        <v>0</v>
      </c>
      <c r="J30" s="66">
        <v>5331225</v>
      </c>
      <c r="K30" s="66">
        <v>7498396</v>
      </c>
      <c r="L30" s="66">
        <v>15951376</v>
      </c>
    </row>
    <row r="31" spans="1:12" s="1" customFormat="1" x14ac:dyDescent="0.2">
      <c r="A31" s="25">
        <v>20</v>
      </c>
      <c r="B31" s="12" t="s">
        <v>78</v>
      </c>
      <c r="C31" s="10" t="s">
        <v>79</v>
      </c>
      <c r="D31" s="44">
        <f t="shared" si="1"/>
        <v>160498098.78</v>
      </c>
      <c r="E31" s="57">
        <v>6988618</v>
      </c>
      <c r="F31" s="57">
        <v>0</v>
      </c>
      <c r="G31" s="57">
        <v>3752516</v>
      </c>
      <c r="H31" s="57">
        <v>6032384</v>
      </c>
      <c r="I31" s="66">
        <v>0</v>
      </c>
      <c r="J31" s="66">
        <v>24379283.780000001</v>
      </c>
      <c r="K31" s="66">
        <v>37999263</v>
      </c>
      <c r="L31" s="66">
        <v>81346034</v>
      </c>
    </row>
    <row r="32" spans="1:12" s="1" customFormat="1" x14ac:dyDescent="0.2">
      <c r="A32" s="25">
        <v>21</v>
      </c>
      <c r="B32" s="12" t="s">
        <v>80</v>
      </c>
      <c r="C32" s="10" t="s">
        <v>40</v>
      </c>
      <c r="D32" s="44">
        <f t="shared" si="1"/>
        <v>134481202</v>
      </c>
      <c r="E32" s="57">
        <v>5989148</v>
      </c>
      <c r="F32" s="57">
        <v>7044</v>
      </c>
      <c r="G32" s="57">
        <v>3487814</v>
      </c>
      <c r="H32" s="57">
        <v>3936637</v>
      </c>
      <c r="I32" s="66">
        <f>6044688-3565981</f>
        <v>2478707</v>
      </c>
      <c r="J32" s="66">
        <v>18197539</v>
      </c>
      <c r="K32" s="66">
        <v>33480684</v>
      </c>
      <c r="L32" s="66">
        <v>66903629</v>
      </c>
    </row>
    <row r="33" spans="1:12" s="1" customFormat="1" x14ac:dyDescent="0.2">
      <c r="A33" s="25">
        <v>22</v>
      </c>
      <c r="B33" s="26" t="s">
        <v>81</v>
      </c>
      <c r="C33" s="10" t="s">
        <v>82</v>
      </c>
      <c r="D33" s="44">
        <f t="shared" si="1"/>
        <v>59711105</v>
      </c>
      <c r="E33" s="57">
        <v>2683886</v>
      </c>
      <c r="F33" s="57">
        <v>0</v>
      </c>
      <c r="G33" s="57">
        <v>1431481</v>
      </c>
      <c r="H33" s="57">
        <v>1491926</v>
      </c>
      <c r="I33" s="66">
        <v>0</v>
      </c>
      <c r="J33" s="66">
        <v>9489840</v>
      </c>
      <c r="K33" s="66">
        <v>14117640</v>
      </c>
      <c r="L33" s="66">
        <v>30496332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1"/>
        <v>0</v>
      </c>
      <c r="E34" s="57">
        <v>0</v>
      </c>
      <c r="F34" s="57">
        <v>0</v>
      </c>
      <c r="G34" s="57">
        <v>0</v>
      </c>
      <c r="H34" s="57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1"/>
        <v>0</v>
      </c>
      <c r="E35" s="57">
        <v>0</v>
      </c>
      <c r="F35" s="57">
        <v>0</v>
      </c>
      <c r="G35" s="57">
        <v>0</v>
      </c>
      <c r="H35" s="57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1"/>
        <v>463066307</v>
      </c>
      <c r="E36" s="57">
        <v>30756714</v>
      </c>
      <c r="F36" s="57">
        <v>42262</v>
      </c>
      <c r="G36" s="57">
        <v>17703752</v>
      </c>
      <c r="H36" s="57">
        <v>3129225</v>
      </c>
      <c r="I36" s="66">
        <v>24981003</v>
      </c>
      <c r="J36" s="66">
        <v>76351839</v>
      </c>
      <c r="K36" s="66">
        <v>20756841</v>
      </c>
      <c r="L36" s="66">
        <v>289344671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1"/>
        <v>67298793</v>
      </c>
      <c r="E37" s="57">
        <v>0</v>
      </c>
      <c r="F37" s="57">
        <v>0</v>
      </c>
      <c r="G37" s="57">
        <v>0</v>
      </c>
      <c r="H37" s="57">
        <v>4125239</v>
      </c>
      <c r="I37" s="66">
        <v>3788019</v>
      </c>
      <c r="J37" s="66">
        <v>8057894</v>
      </c>
      <c r="K37" s="66">
        <v>0</v>
      </c>
      <c r="L37" s="66">
        <v>51327641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1"/>
        <v>157274884</v>
      </c>
      <c r="E38" s="57">
        <v>0</v>
      </c>
      <c r="F38" s="57">
        <v>0</v>
      </c>
      <c r="G38" s="57">
        <v>0</v>
      </c>
      <c r="H38" s="57">
        <v>0</v>
      </c>
      <c r="I38" s="66">
        <v>0</v>
      </c>
      <c r="J38" s="66">
        <v>9812111</v>
      </c>
      <c r="K38" s="66">
        <v>147462773</v>
      </c>
      <c r="L38" s="66">
        <v>0</v>
      </c>
    </row>
    <row r="39" spans="1:12" s="1" customFormat="1" x14ac:dyDescent="0.2">
      <c r="A39" s="25">
        <v>28</v>
      </c>
      <c r="B39" s="12" t="s">
        <v>93</v>
      </c>
      <c r="C39" s="43" t="s">
        <v>273</v>
      </c>
      <c r="D39" s="44">
        <f t="shared" si="1"/>
        <v>0</v>
      </c>
      <c r="E39" s="57">
        <v>0</v>
      </c>
      <c r="F39" s="57">
        <v>0</v>
      </c>
      <c r="G39" s="57">
        <v>0</v>
      </c>
      <c r="H39" s="57">
        <v>0</v>
      </c>
      <c r="I39" s="66">
        <v>0</v>
      </c>
      <c r="J39" s="66">
        <v>0</v>
      </c>
      <c r="K39" s="66">
        <v>0</v>
      </c>
      <c r="L39" s="66">
        <v>0</v>
      </c>
    </row>
    <row r="40" spans="1:12" s="1" customFormat="1" x14ac:dyDescent="0.2">
      <c r="A40" s="25">
        <v>29</v>
      </c>
      <c r="B40" s="14" t="s">
        <v>94</v>
      </c>
      <c r="C40" s="10" t="s">
        <v>41</v>
      </c>
      <c r="D40" s="44">
        <f t="shared" si="1"/>
        <v>182527434.42000002</v>
      </c>
      <c r="E40" s="57">
        <v>8560153</v>
      </c>
      <c r="F40" s="57">
        <v>0</v>
      </c>
      <c r="G40" s="57">
        <v>4569402</v>
      </c>
      <c r="H40" s="57">
        <v>1843234</v>
      </c>
      <c r="I40" s="66">
        <f>9296024-5480074</f>
        <v>3815950</v>
      </c>
      <c r="J40" s="66">
        <v>25439747.420000002</v>
      </c>
      <c r="K40" s="66">
        <v>43949400</v>
      </c>
      <c r="L40" s="66">
        <v>94349548</v>
      </c>
    </row>
    <row r="41" spans="1:12" s="1" customFormat="1" x14ac:dyDescent="0.2">
      <c r="A41" s="25">
        <v>30</v>
      </c>
      <c r="B41" s="12" t="s">
        <v>95</v>
      </c>
      <c r="C41" s="10" t="s">
        <v>39</v>
      </c>
      <c r="D41" s="44">
        <f t="shared" si="1"/>
        <v>268251329.38</v>
      </c>
      <c r="E41" s="57">
        <v>12855024</v>
      </c>
      <c r="F41" s="57">
        <v>0</v>
      </c>
      <c r="G41" s="57">
        <v>7338373</v>
      </c>
      <c r="H41" s="57">
        <v>3845330</v>
      </c>
      <c r="I41" s="66">
        <f>5915334-3538013</f>
        <v>2377321</v>
      </c>
      <c r="J41" s="66">
        <v>30151616.379999999</v>
      </c>
      <c r="K41" s="66">
        <v>73545959</v>
      </c>
      <c r="L41" s="66">
        <v>138137706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1"/>
        <v>51976712</v>
      </c>
      <c r="E42" s="57">
        <v>2426345</v>
      </c>
      <c r="F42" s="57">
        <v>0</v>
      </c>
      <c r="G42" s="57">
        <v>1261886</v>
      </c>
      <c r="H42" s="57">
        <v>767842</v>
      </c>
      <c r="I42" s="66">
        <v>0</v>
      </c>
      <c r="J42" s="66">
        <v>4715153</v>
      </c>
      <c r="K42" s="66">
        <v>13820118</v>
      </c>
      <c r="L42" s="66">
        <v>28985368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1"/>
        <v>167246025</v>
      </c>
      <c r="E43" s="57">
        <v>8687279</v>
      </c>
      <c r="F43" s="57">
        <v>3522</v>
      </c>
      <c r="G43" s="57">
        <v>4703076</v>
      </c>
      <c r="H43" s="57">
        <v>4457263</v>
      </c>
      <c r="I43" s="66">
        <v>0</v>
      </c>
      <c r="J43" s="66">
        <v>7984811</v>
      </c>
      <c r="K43" s="66">
        <v>46021518</v>
      </c>
      <c r="L43" s="66">
        <v>95388556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1"/>
        <v>68020259</v>
      </c>
      <c r="E44" s="57">
        <v>3194578</v>
      </c>
      <c r="F44" s="57">
        <v>3522</v>
      </c>
      <c r="G44" s="57">
        <v>1664607</v>
      </c>
      <c r="H44" s="57">
        <v>2199687</v>
      </c>
      <c r="I44" s="66">
        <v>0</v>
      </c>
      <c r="J44" s="66">
        <v>4668275</v>
      </c>
      <c r="K44" s="66">
        <v>18018386</v>
      </c>
      <c r="L44" s="66">
        <v>38271204</v>
      </c>
    </row>
    <row r="45" spans="1:12" s="1" customFormat="1" x14ac:dyDescent="0.2">
      <c r="A45" s="25">
        <v>34</v>
      </c>
      <c r="B45" s="12" t="s">
        <v>99</v>
      </c>
      <c r="C45" s="10" t="s">
        <v>222</v>
      </c>
      <c r="D45" s="44">
        <f t="shared" si="1"/>
        <v>165870630</v>
      </c>
      <c r="E45" s="57">
        <v>8324532</v>
      </c>
      <c r="F45" s="57">
        <v>0</v>
      </c>
      <c r="G45" s="57">
        <v>4599761</v>
      </c>
      <c r="H45" s="57">
        <v>5510129</v>
      </c>
      <c r="I45" s="66">
        <v>0</v>
      </c>
      <c r="J45" s="66">
        <v>12140853</v>
      </c>
      <c r="K45" s="66">
        <v>43721768</v>
      </c>
      <c r="L45" s="66">
        <v>91573587</v>
      </c>
    </row>
    <row r="46" spans="1:12" s="1" customFormat="1" x14ac:dyDescent="0.2">
      <c r="A46" s="25">
        <v>35</v>
      </c>
      <c r="B46" s="15" t="s">
        <v>100</v>
      </c>
      <c r="C46" s="16" t="s">
        <v>223</v>
      </c>
      <c r="D46" s="44">
        <f t="shared" si="1"/>
        <v>60311720</v>
      </c>
      <c r="E46" s="57">
        <v>2898682</v>
      </c>
      <c r="F46" s="57">
        <v>0</v>
      </c>
      <c r="G46" s="57">
        <v>1487564</v>
      </c>
      <c r="H46" s="57">
        <v>1229217</v>
      </c>
      <c r="I46" s="66">
        <v>0</v>
      </c>
      <c r="J46" s="66">
        <v>5005989</v>
      </c>
      <c r="K46" s="66">
        <v>15447219</v>
      </c>
      <c r="L46" s="66">
        <v>34243049</v>
      </c>
    </row>
    <row r="47" spans="1:12" s="1" customFormat="1" x14ac:dyDescent="0.2">
      <c r="A47" s="25">
        <v>36</v>
      </c>
      <c r="B47" s="12" t="s">
        <v>101</v>
      </c>
      <c r="C47" s="10" t="s">
        <v>224</v>
      </c>
      <c r="D47" s="44">
        <f t="shared" si="1"/>
        <v>40190198</v>
      </c>
      <c r="E47" s="57">
        <v>1915651</v>
      </c>
      <c r="F47" s="57">
        <v>0</v>
      </c>
      <c r="G47" s="57">
        <v>893712</v>
      </c>
      <c r="H47" s="57">
        <v>2454069</v>
      </c>
      <c r="I47" s="66">
        <v>0</v>
      </c>
      <c r="J47" s="66">
        <v>2658492</v>
      </c>
      <c r="K47" s="66">
        <v>10110782</v>
      </c>
      <c r="L47" s="66">
        <v>22157492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1"/>
        <v>71928330</v>
      </c>
      <c r="E48" s="57">
        <v>3280059</v>
      </c>
      <c r="F48" s="57">
        <v>0</v>
      </c>
      <c r="G48" s="57">
        <v>1589316</v>
      </c>
      <c r="H48" s="57">
        <v>2384880</v>
      </c>
      <c r="I48" s="66">
        <v>0</v>
      </c>
      <c r="J48" s="66">
        <v>9514393</v>
      </c>
      <c r="K48" s="66">
        <v>16966704</v>
      </c>
      <c r="L48" s="66">
        <v>38192978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1"/>
        <v>33932777</v>
      </c>
      <c r="E49" s="57">
        <v>1563864</v>
      </c>
      <c r="F49" s="57">
        <v>0</v>
      </c>
      <c r="G49" s="57">
        <v>724880</v>
      </c>
      <c r="H49" s="57">
        <v>744146</v>
      </c>
      <c r="I49" s="66">
        <v>0</v>
      </c>
      <c r="J49" s="66">
        <v>5319370</v>
      </c>
      <c r="K49" s="66">
        <v>8042744</v>
      </c>
      <c r="L49" s="66">
        <v>17537773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1"/>
        <v>24356268</v>
      </c>
      <c r="E50" s="57">
        <v>2269630</v>
      </c>
      <c r="F50" s="57">
        <v>7044</v>
      </c>
      <c r="G50" s="57">
        <v>1125429</v>
      </c>
      <c r="H50" s="57">
        <v>0</v>
      </c>
      <c r="I50" s="66">
        <v>0</v>
      </c>
      <c r="J50" s="66">
        <v>954532</v>
      </c>
      <c r="K50" s="66">
        <v>360435</v>
      </c>
      <c r="L50" s="66">
        <v>19639198</v>
      </c>
    </row>
    <row r="51" spans="1:12" s="1" customFormat="1" x14ac:dyDescent="0.2">
      <c r="A51" s="25">
        <v>40</v>
      </c>
      <c r="B51" s="26" t="s">
        <v>106</v>
      </c>
      <c r="C51" s="10" t="s">
        <v>107</v>
      </c>
      <c r="D51" s="44">
        <f t="shared" si="1"/>
        <v>250894849.34</v>
      </c>
      <c r="E51" s="57">
        <v>11028142</v>
      </c>
      <c r="F51" s="57">
        <v>0</v>
      </c>
      <c r="G51" s="57">
        <v>6213396</v>
      </c>
      <c r="H51" s="57">
        <v>5046723</v>
      </c>
      <c r="I51" s="66">
        <v>11855139</v>
      </c>
      <c r="J51" s="66">
        <v>36009379.340000004</v>
      </c>
      <c r="K51" s="66">
        <v>58768341</v>
      </c>
      <c r="L51" s="66">
        <v>121973729</v>
      </c>
    </row>
    <row r="52" spans="1:12" s="1" customFormat="1" x14ac:dyDescent="0.2">
      <c r="A52" s="25">
        <v>41</v>
      </c>
      <c r="B52" s="12" t="s">
        <v>108</v>
      </c>
      <c r="C52" s="10" t="s">
        <v>229</v>
      </c>
      <c r="D52" s="44">
        <f t="shared" si="1"/>
        <v>54988635</v>
      </c>
      <c r="E52" s="57">
        <v>2694843</v>
      </c>
      <c r="F52" s="57">
        <v>0</v>
      </c>
      <c r="G52" s="57">
        <v>1302470</v>
      </c>
      <c r="H52" s="57">
        <v>1641907</v>
      </c>
      <c r="I52" s="66">
        <v>0</v>
      </c>
      <c r="J52" s="66">
        <v>5794515</v>
      </c>
      <c r="K52" s="66">
        <v>13985068</v>
      </c>
      <c r="L52" s="66">
        <v>29569832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1"/>
        <v>182875071</v>
      </c>
      <c r="E53" s="57">
        <v>8955777</v>
      </c>
      <c r="F53" s="57">
        <v>0</v>
      </c>
      <c r="G53" s="57">
        <v>4760535</v>
      </c>
      <c r="H53" s="57">
        <v>834742</v>
      </c>
      <c r="I53" s="66">
        <f>4291414-2527651</f>
        <v>1763763</v>
      </c>
      <c r="J53" s="66">
        <v>20187273</v>
      </c>
      <c r="K53" s="66">
        <v>47376069</v>
      </c>
      <c r="L53" s="66">
        <v>98996912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1"/>
        <v>42044887</v>
      </c>
      <c r="E54" s="57">
        <v>2017570</v>
      </c>
      <c r="F54" s="57">
        <v>0</v>
      </c>
      <c r="G54" s="57">
        <v>932124</v>
      </c>
      <c r="H54" s="57">
        <v>659390</v>
      </c>
      <c r="I54" s="66">
        <v>0</v>
      </c>
      <c r="J54" s="66">
        <v>3792178</v>
      </c>
      <c r="K54" s="66">
        <v>10943937</v>
      </c>
      <c r="L54" s="66">
        <v>23699688</v>
      </c>
    </row>
    <row r="55" spans="1:12" s="1" customFormat="1" x14ac:dyDescent="0.2">
      <c r="A55" s="25">
        <v>44</v>
      </c>
      <c r="B55" s="26" t="s">
        <v>111</v>
      </c>
      <c r="C55" s="10" t="s">
        <v>225</v>
      </c>
      <c r="D55" s="44">
        <f t="shared" si="1"/>
        <v>62599116</v>
      </c>
      <c r="E55" s="57">
        <v>3212112</v>
      </c>
      <c r="F55" s="57">
        <v>3522</v>
      </c>
      <c r="G55" s="57">
        <v>1589316</v>
      </c>
      <c r="H55" s="57">
        <v>1372694</v>
      </c>
      <c r="I55" s="66">
        <v>0</v>
      </c>
      <c r="J55" s="66">
        <v>4167653</v>
      </c>
      <c r="K55" s="66">
        <v>16364252</v>
      </c>
      <c r="L55" s="66">
        <v>35889567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1"/>
        <v>78094462</v>
      </c>
      <c r="E56" s="57">
        <v>3762259</v>
      </c>
      <c r="F56" s="57">
        <v>0</v>
      </c>
      <c r="G56" s="57">
        <v>1945573</v>
      </c>
      <c r="H56" s="57">
        <v>2292065</v>
      </c>
      <c r="I56" s="66">
        <v>0</v>
      </c>
      <c r="J56" s="66">
        <v>7704121</v>
      </c>
      <c r="K56" s="66">
        <v>20184143</v>
      </c>
      <c r="L56" s="66">
        <v>42206301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1"/>
        <v>27528881</v>
      </c>
      <c r="E57" s="57">
        <v>1319476</v>
      </c>
      <c r="F57" s="57">
        <v>0</v>
      </c>
      <c r="G57" s="57">
        <v>588426</v>
      </c>
      <c r="H57" s="57">
        <v>322426</v>
      </c>
      <c r="I57" s="66">
        <v>0</v>
      </c>
      <c r="J57" s="66">
        <v>3902938</v>
      </c>
      <c r="K57" s="66">
        <v>6363265</v>
      </c>
      <c r="L57" s="66">
        <v>15032350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1"/>
        <v>54072216</v>
      </c>
      <c r="E58" s="57">
        <v>2535936</v>
      </c>
      <c r="F58" s="57">
        <v>7044</v>
      </c>
      <c r="G58" s="57">
        <v>1182280</v>
      </c>
      <c r="H58" s="57">
        <v>1616984</v>
      </c>
      <c r="I58" s="66">
        <v>0</v>
      </c>
      <c r="J58" s="66">
        <v>4479620</v>
      </c>
      <c r="K58" s="66">
        <v>14173496</v>
      </c>
      <c r="L58" s="66">
        <v>30076856</v>
      </c>
    </row>
    <row r="59" spans="1:12" s="1" customFormat="1" x14ac:dyDescent="0.2">
      <c r="A59" s="25">
        <v>48</v>
      </c>
      <c r="B59" s="26" t="s">
        <v>115</v>
      </c>
      <c r="C59" s="10" t="s">
        <v>226</v>
      </c>
      <c r="D59" s="44">
        <f t="shared" si="1"/>
        <v>77535643</v>
      </c>
      <c r="E59" s="57">
        <v>3960619</v>
      </c>
      <c r="F59" s="57">
        <v>0</v>
      </c>
      <c r="G59" s="57">
        <v>2011086</v>
      </c>
      <c r="H59" s="57">
        <v>1806913</v>
      </c>
      <c r="I59" s="66">
        <v>0</v>
      </c>
      <c r="J59" s="66">
        <v>6119109</v>
      </c>
      <c r="K59" s="66">
        <v>20059830</v>
      </c>
      <c r="L59" s="66">
        <v>43578086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1"/>
        <v>281795922.92000002</v>
      </c>
      <c r="E60" s="57">
        <v>13149824</v>
      </c>
      <c r="F60" s="57">
        <v>77480</v>
      </c>
      <c r="G60" s="57">
        <v>7273312</v>
      </c>
      <c r="H60" s="57">
        <v>5244916</v>
      </c>
      <c r="I60" s="66">
        <v>0</v>
      </c>
      <c r="J60" s="66">
        <v>35135756.920000002</v>
      </c>
      <c r="K60" s="66">
        <v>71649809</v>
      </c>
      <c r="L60" s="66">
        <v>149264825</v>
      </c>
    </row>
    <row r="61" spans="1:12" s="1" customFormat="1" x14ac:dyDescent="0.2">
      <c r="A61" s="25">
        <v>50</v>
      </c>
      <c r="B61" s="26" t="s">
        <v>117</v>
      </c>
      <c r="C61" s="10" t="s">
        <v>227</v>
      </c>
      <c r="D61" s="44">
        <f t="shared" si="1"/>
        <v>44626919</v>
      </c>
      <c r="E61" s="57">
        <v>2122778</v>
      </c>
      <c r="F61" s="57">
        <v>0</v>
      </c>
      <c r="G61" s="57">
        <v>1084844</v>
      </c>
      <c r="H61" s="57">
        <v>435267</v>
      </c>
      <c r="I61" s="66">
        <v>0</v>
      </c>
      <c r="J61" s="66">
        <v>5336141</v>
      </c>
      <c r="K61" s="66">
        <v>11238589</v>
      </c>
      <c r="L61" s="66">
        <v>24409300</v>
      </c>
    </row>
    <row r="62" spans="1:12" s="1" customFormat="1" x14ac:dyDescent="0.2">
      <c r="A62" s="25">
        <v>51</v>
      </c>
      <c r="B62" s="26" t="s">
        <v>231</v>
      </c>
      <c r="C62" s="10" t="s">
        <v>230</v>
      </c>
      <c r="D62" s="44">
        <f t="shared" si="1"/>
        <v>0</v>
      </c>
      <c r="E62" s="57">
        <v>0</v>
      </c>
      <c r="F62" s="57">
        <v>0</v>
      </c>
      <c r="G62" s="57">
        <v>0</v>
      </c>
      <c r="H62" s="57">
        <v>0</v>
      </c>
      <c r="I62" s="66">
        <v>0</v>
      </c>
      <c r="J62" s="66">
        <v>0</v>
      </c>
      <c r="K62" s="66">
        <v>0</v>
      </c>
      <c r="L62" s="66">
        <v>0</v>
      </c>
    </row>
    <row r="63" spans="1:12" s="1" customFormat="1" x14ac:dyDescent="0.2">
      <c r="A63" s="25">
        <v>52</v>
      </c>
      <c r="B63" s="26" t="s">
        <v>241</v>
      </c>
      <c r="C63" s="10" t="s">
        <v>242</v>
      </c>
      <c r="D63" s="44">
        <f t="shared" si="1"/>
        <v>0</v>
      </c>
      <c r="E63" s="57">
        <v>0</v>
      </c>
      <c r="F63" s="57">
        <v>0</v>
      </c>
      <c r="G63" s="57">
        <v>0</v>
      </c>
      <c r="H63" s="57">
        <v>0</v>
      </c>
      <c r="I63" s="66">
        <v>0</v>
      </c>
      <c r="J63" s="66">
        <v>0</v>
      </c>
      <c r="K63" s="66">
        <v>0</v>
      </c>
      <c r="L63" s="66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1"/>
        <v>66787880</v>
      </c>
      <c r="E64" s="57">
        <v>0</v>
      </c>
      <c r="F64" s="57">
        <v>0</v>
      </c>
      <c r="G64" s="57">
        <v>0</v>
      </c>
      <c r="H64" s="57">
        <v>9920998</v>
      </c>
      <c r="I64" s="66">
        <v>0</v>
      </c>
      <c r="J64" s="66">
        <v>9976831</v>
      </c>
      <c r="K64" s="66">
        <v>0</v>
      </c>
      <c r="L64" s="66">
        <v>46890051</v>
      </c>
    </row>
    <row r="65" spans="1:12" s="1" customFormat="1" x14ac:dyDescent="0.2">
      <c r="A65" s="25">
        <v>54</v>
      </c>
      <c r="B65" s="14" t="s">
        <v>119</v>
      </c>
      <c r="C65" s="10" t="s">
        <v>243</v>
      </c>
      <c r="D65" s="44">
        <f t="shared" si="1"/>
        <v>54533852</v>
      </c>
      <c r="E65" s="57">
        <v>0</v>
      </c>
      <c r="F65" s="57">
        <v>0</v>
      </c>
      <c r="G65" s="57">
        <v>0</v>
      </c>
      <c r="H65" s="57">
        <v>9023972</v>
      </c>
      <c r="I65" s="66">
        <v>0</v>
      </c>
      <c r="J65" s="66">
        <v>9027889</v>
      </c>
      <c r="K65" s="66">
        <v>0</v>
      </c>
      <c r="L65" s="66">
        <v>36481991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1"/>
        <v>114835509.38</v>
      </c>
      <c r="E66" s="57">
        <v>0</v>
      </c>
      <c r="F66" s="57">
        <v>0</v>
      </c>
      <c r="G66" s="57">
        <v>0</v>
      </c>
      <c r="H66" s="57">
        <v>15136472</v>
      </c>
      <c r="I66" s="66">
        <v>4171137</v>
      </c>
      <c r="J66" s="66">
        <v>11706424.379999999</v>
      </c>
      <c r="K66" s="66">
        <v>31993205</v>
      </c>
      <c r="L66" s="66">
        <v>51828271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1"/>
        <v>104815296</v>
      </c>
      <c r="E67" s="57">
        <v>0</v>
      </c>
      <c r="F67" s="57">
        <v>0</v>
      </c>
      <c r="G67" s="57">
        <v>0</v>
      </c>
      <c r="H67" s="57">
        <v>16258050</v>
      </c>
      <c r="I67" s="66">
        <v>4160612</v>
      </c>
      <c r="J67" s="66">
        <v>17255752</v>
      </c>
      <c r="K67" s="66">
        <v>0</v>
      </c>
      <c r="L67" s="66">
        <v>67140882</v>
      </c>
    </row>
    <row r="68" spans="1:12" s="1" customFormat="1" ht="23.25" customHeight="1" x14ac:dyDescent="0.2">
      <c r="A68" s="25">
        <v>57</v>
      </c>
      <c r="B68" s="26" t="s">
        <v>123</v>
      </c>
      <c r="C68" s="10" t="s">
        <v>401</v>
      </c>
      <c r="D68" s="44">
        <f t="shared" si="1"/>
        <v>73804439</v>
      </c>
      <c r="E68" s="57">
        <v>0</v>
      </c>
      <c r="F68" s="57">
        <v>0</v>
      </c>
      <c r="G68" s="57">
        <v>0</v>
      </c>
      <c r="H68" s="57">
        <v>13050403</v>
      </c>
      <c r="I68" s="66">
        <v>0</v>
      </c>
      <c r="J68" s="66">
        <v>5411997</v>
      </c>
      <c r="K68" s="66">
        <v>15270383</v>
      </c>
      <c r="L68" s="66">
        <v>40071656</v>
      </c>
    </row>
    <row r="69" spans="1:12" s="1" customFormat="1" ht="24" x14ac:dyDescent="0.2">
      <c r="A69" s="25">
        <v>58</v>
      </c>
      <c r="B69" s="12" t="s">
        <v>124</v>
      </c>
      <c r="C69" s="10" t="s">
        <v>245</v>
      </c>
      <c r="D69" s="44">
        <f t="shared" si="1"/>
        <v>76971605</v>
      </c>
      <c r="E69" s="57">
        <v>0</v>
      </c>
      <c r="F69" s="57">
        <v>0</v>
      </c>
      <c r="G69" s="57">
        <v>0</v>
      </c>
      <c r="H69" s="57">
        <v>0</v>
      </c>
      <c r="I69" s="66">
        <v>0</v>
      </c>
      <c r="J69" s="66">
        <v>20065265</v>
      </c>
      <c r="K69" s="66">
        <v>56906340</v>
      </c>
      <c r="L69" s="66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246</v>
      </c>
      <c r="D70" s="44">
        <f t="shared" si="1"/>
        <v>67046670</v>
      </c>
      <c r="E70" s="57">
        <v>0</v>
      </c>
      <c r="F70" s="57">
        <v>0</v>
      </c>
      <c r="G70" s="57">
        <v>0</v>
      </c>
      <c r="H70" s="57">
        <v>0</v>
      </c>
      <c r="I70" s="66">
        <v>0</v>
      </c>
      <c r="J70" s="66">
        <v>19712003</v>
      </c>
      <c r="K70" s="66">
        <v>47334667</v>
      </c>
      <c r="L70" s="66">
        <v>0</v>
      </c>
    </row>
    <row r="71" spans="1:12" s="1" customFormat="1" x14ac:dyDescent="0.2">
      <c r="A71" s="25">
        <v>60</v>
      </c>
      <c r="B71" s="14" t="s">
        <v>126</v>
      </c>
      <c r="C71" s="10" t="s">
        <v>247</v>
      </c>
      <c r="D71" s="44">
        <f t="shared" si="1"/>
        <v>156704623</v>
      </c>
      <c r="E71" s="57">
        <v>11137733</v>
      </c>
      <c r="F71" s="57">
        <v>0</v>
      </c>
      <c r="G71" s="57">
        <v>6711989</v>
      </c>
      <c r="H71" s="57">
        <v>0</v>
      </c>
      <c r="I71" s="66">
        <v>10353582</v>
      </c>
      <c r="J71" s="66">
        <v>34537928</v>
      </c>
      <c r="K71" s="66">
        <v>0</v>
      </c>
      <c r="L71" s="66">
        <v>93963391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ref="D72:D135" si="3">E72+F72+G72+H72+I72+J72+K72+L72</f>
        <v>85031757</v>
      </c>
      <c r="E72" s="57">
        <v>6816560</v>
      </c>
      <c r="F72" s="57">
        <v>0</v>
      </c>
      <c r="G72" s="57">
        <v>4161726</v>
      </c>
      <c r="H72" s="57">
        <v>0</v>
      </c>
      <c r="I72" s="66">
        <v>0</v>
      </c>
      <c r="J72" s="66">
        <v>16696091</v>
      </c>
      <c r="K72" s="66">
        <v>0</v>
      </c>
      <c r="L72" s="66">
        <v>57357380</v>
      </c>
    </row>
    <row r="73" spans="1:12" s="1" customFormat="1" x14ac:dyDescent="0.2">
      <c r="A73" s="25">
        <v>62</v>
      </c>
      <c r="B73" s="14" t="s">
        <v>128</v>
      </c>
      <c r="C73" s="10" t="s">
        <v>248</v>
      </c>
      <c r="D73" s="44">
        <f t="shared" si="3"/>
        <v>213256750</v>
      </c>
      <c r="E73" s="57">
        <v>15059995</v>
      </c>
      <c r="F73" s="57">
        <v>0</v>
      </c>
      <c r="G73" s="57">
        <v>8769089</v>
      </c>
      <c r="H73" s="57">
        <v>0</v>
      </c>
      <c r="I73" s="66">
        <v>16725151</v>
      </c>
      <c r="J73" s="66">
        <v>45647613</v>
      </c>
      <c r="K73" s="66">
        <v>0</v>
      </c>
      <c r="L73" s="66">
        <v>127054902</v>
      </c>
    </row>
    <row r="74" spans="1:12" s="1" customFormat="1" ht="24" x14ac:dyDescent="0.2">
      <c r="A74" s="25">
        <v>63</v>
      </c>
      <c r="B74" s="14" t="s">
        <v>129</v>
      </c>
      <c r="C74" s="10" t="s">
        <v>249</v>
      </c>
      <c r="D74" s="44">
        <f t="shared" si="3"/>
        <v>43717662</v>
      </c>
      <c r="E74" s="57">
        <v>0</v>
      </c>
      <c r="F74" s="57">
        <v>0</v>
      </c>
      <c r="G74" s="57">
        <v>0</v>
      </c>
      <c r="H74" s="57">
        <v>0</v>
      </c>
      <c r="I74" s="66">
        <v>0</v>
      </c>
      <c r="J74" s="66">
        <v>0</v>
      </c>
      <c r="K74" s="66">
        <v>43717662</v>
      </c>
      <c r="L74" s="66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250</v>
      </c>
      <c r="D75" s="44">
        <f t="shared" si="3"/>
        <v>42563524</v>
      </c>
      <c r="E75" s="57">
        <v>0</v>
      </c>
      <c r="F75" s="57">
        <v>0</v>
      </c>
      <c r="G75" s="57">
        <v>0</v>
      </c>
      <c r="H75" s="57">
        <v>0</v>
      </c>
      <c r="I75" s="66">
        <v>0</v>
      </c>
      <c r="J75" s="66">
        <v>0</v>
      </c>
      <c r="K75" s="66">
        <v>42563524</v>
      </c>
      <c r="L75" s="66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251</v>
      </c>
      <c r="D76" s="44">
        <f t="shared" si="3"/>
        <v>53011896</v>
      </c>
      <c r="E76" s="57">
        <v>0</v>
      </c>
      <c r="F76" s="57">
        <v>0</v>
      </c>
      <c r="G76" s="57">
        <v>0</v>
      </c>
      <c r="H76" s="57">
        <v>0</v>
      </c>
      <c r="I76" s="66">
        <v>0</v>
      </c>
      <c r="J76" s="66">
        <v>0</v>
      </c>
      <c r="K76" s="66">
        <v>53011896</v>
      </c>
      <c r="L76" s="66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252</v>
      </c>
      <c r="D77" s="44">
        <f t="shared" si="3"/>
        <v>58110624</v>
      </c>
      <c r="E77" s="57">
        <v>0</v>
      </c>
      <c r="F77" s="57">
        <v>0</v>
      </c>
      <c r="G77" s="57">
        <v>0</v>
      </c>
      <c r="H77" s="57">
        <v>0</v>
      </c>
      <c r="I77" s="66">
        <v>0</v>
      </c>
      <c r="J77" s="66">
        <v>0</v>
      </c>
      <c r="K77" s="66">
        <v>58110624</v>
      </c>
      <c r="L77" s="66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253</v>
      </c>
      <c r="D78" s="44">
        <f t="shared" si="3"/>
        <v>76212565</v>
      </c>
      <c r="E78" s="57">
        <v>0</v>
      </c>
      <c r="F78" s="57">
        <v>0</v>
      </c>
      <c r="G78" s="57">
        <v>0</v>
      </c>
      <c r="H78" s="57">
        <v>0</v>
      </c>
      <c r="I78" s="66">
        <v>0</v>
      </c>
      <c r="J78" s="66">
        <v>5316053</v>
      </c>
      <c r="K78" s="66">
        <v>70896512</v>
      </c>
      <c r="L78" s="66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254</v>
      </c>
      <c r="D79" s="44">
        <f t="shared" si="3"/>
        <v>54353691</v>
      </c>
      <c r="E79" s="57">
        <v>0</v>
      </c>
      <c r="F79" s="57">
        <v>0</v>
      </c>
      <c r="G79" s="57">
        <v>0</v>
      </c>
      <c r="H79" s="57">
        <v>0</v>
      </c>
      <c r="I79" s="66">
        <v>0</v>
      </c>
      <c r="J79" s="66">
        <v>0</v>
      </c>
      <c r="K79" s="66">
        <v>54353691</v>
      </c>
      <c r="L79" s="66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255</v>
      </c>
      <c r="D80" s="44">
        <f t="shared" si="3"/>
        <v>43179466</v>
      </c>
      <c r="E80" s="57">
        <v>0</v>
      </c>
      <c r="F80" s="57">
        <v>0</v>
      </c>
      <c r="G80" s="57">
        <v>0</v>
      </c>
      <c r="H80" s="57">
        <v>0</v>
      </c>
      <c r="I80" s="66">
        <v>0</v>
      </c>
      <c r="J80" s="66">
        <v>0</v>
      </c>
      <c r="K80" s="66">
        <v>43179466</v>
      </c>
      <c r="L80" s="66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3"/>
        <v>177342646</v>
      </c>
      <c r="E81" s="57">
        <v>8376040</v>
      </c>
      <c r="F81" s="57">
        <v>31696</v>
      </c>
      <c r="G81" s="57">
        <v>5338577</v>
      </c>
      <c r="H81" s="57">
        <v>5021423</v>
      </c>
      <c r="I81" s="66">
        <v>2663928</v>
      </c>
      <c r="J81" s="66">
        <v>8182600</v>
      </c>
      <c r="K81" s="66">
        <v>47155030</v>
      </c>
      <c r="L81" s="66">
        <v>100573352</v>
      </c>
    </row>
    <row r="82" spans="1:12" s="1" customFormat="1" x14ac:dyDescent="0.2">
      <c r="A82" s="25">
        <v>71</v>
      </c>
      <c r="B82" s="12" t="s">
        <v>138</v>
      </c>
      <c r="C82" s="10" t="s">
        <v>256</v>
      </c>
      <c r="D82" s="44">
        <f t="shared" si="3"/>
        <v>283079112</v>
      </c>
      <c r="E82" s="57">
        <v>20333514</v>
      </c>
      <c r="F82" s="57">
        <v>3522</v>
      </c>
      <c r="G82" s="57">
        <v>12761828</v>
      </c>
      <c r="H82" s="57">
        <v>275700</v>
      </c>
      <c r="I82" s="66">
        <v>4445844</v>
      </c>
      <c r="J82" s="66">
        <v>71127568</v>
      </c>
      <c r="K82" s="66">
        <v>0</v>
      </c>
      <c r="L82" s="66">
        <v>174131136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3"/>
        <v>170222104</v>
      </c>
      <c r="E83" s="57">
        <v>11800759</v>
      </c>
      <c r="F83" s="57">
        <v>10565</v>
      </c>
      <c r="G83" s="57">
        <v>7185652</v>
      </c>
      <c r="H83" s="57">
        <v>0</v>
      </c>
      <c r="I83" s="66">
        <v>10201575</v>
      </c>
      <c r="J83" s="66">
        <v>11042181</v>
      </c>
      <c r="K83" s="66">
        <v>32630035</v>
      </c>
      <c r="L83" s="66">
        <v>97351337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3"/>
        <v>115020942</v>
      </c>
      <c r="E84" s="57">
        <v>7375474</v>
      </c>
      <c r="F84" s="57">
        <v>0</v>
      </c>
      <c r="G84" s="57">
        <v>4562274</v>
      </c>
      <c r="H84" s="57">
        <v>0</v>
      </c>
      <c r="I84" s="66">
        <v>0</v>
      </c>
      <c r="J84" s="66">
        <v>11871880</v>
      </c>
      <c r="K84" s="66">
        <v>26283264</v>
      </c>
      <c r="L84" s="66">
        <v>64928050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3"/>
        <v>292688706</v>
      </c>
      <c r="E85" s="57">
        <v>19574049</v>
      </c>
      <c r="F85" s="57">
        <v>419096</v>
      </c>
      <c r="G85" s="57">
        <v>11630518</v>
      </c>
      <c r="H85" s="57">
        <v>0</v>
      </c>
      <c r="I85" s="66">
        <v>13861878</v>
      </c>
      <c r="J85" s="66">
        <v>45880415</v>
      </c>
      <c r="K85" s="66">
        <v>38272491</v>
      </c>
      <c r="L85" s="66">
        <v>163050259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3"/>
        <v>52831261</v>
      </c>
      <c r="E86" s="57">
        <v>0</v>
      </c>
      <c r="F86" s="57">
        <v>0</v>
      </c>
      <c r="G86" s="57">
        <v>0</v>
      </c>
      <c r="H86" s="57">
        <v>3557769</v>
      </c>
      <c r="I86" s="66">
        <v>0</v>
      </c>
      <c r="J86" s="66">
        <v>11194861</v>
      </c>
      <c r="K86" s="66">
        <v>0</v>
      </c>
      <c r="L86" s="66">
        <v>38078631</v>
      </c>
    </row>
    <row r="87" spans="1:12" s="1" customFormat="1" x14ac:dyDescent="0.2">
      <c r="A87" s="25">
        <v>76</v>
      </c>
      <c r="B87" s="12" t="s">
        <v>143</v>
      </c>
      <c r="C87" s="10" t="s">
        <v>237</v>
      </c>
      <c r="D87" s="44">
        <f t="shared" si="3"/>
        <v>192524745</v>
      </c>
      <c r="E87" s="57">
        <v>15870969</v>
      </c>
      <c r="F87" s="57">
        <v>112698</v>
      </c>
      <c r="G87" s="57">
        <v>9725531</v>
      </c>
      <c r="H87" s="57">
        <v>0</v>
      </c>
      <c r="I87" s="66">
        <v>0</v>
      </c>
      <c r="J87" s="66">
        <f>30591118-389183</f>
        <v>30201935</v>
      </c>
      <c r="K87" s="66">
        <v>8002916</v>
      </c>
      <c r="L87" s="66">
        <v>128610696</v>
      </c>
    </row>
    <row r="88" spans="1:12" s="1" customFormat="1" x14ac:dyDescent="0.2">
      <c r="A88" s="25">
        <v>77</v>
      </c>
      <c r="B88" s="12" t="s">
        <v>144</v>
      </c>
      <c r="C88" s="10" t="s">
        <v>351</v>
      </c>
      <c r="D88" s="44">
        <f t="shared" si="3"/>
        <v>55882307</v>
      </c>
      <c r="E88" s="57">
        <v>0</v>
      </c>
      <c r="F88" s="57">
        <v>0</v>
      </c>
      <c r="G88" s="57">
        <v>0</v>
      </c>
      <c r="H88" s="57">
        <v>0</v>
      </c>
      <c r="I88" s="66">
        <v>55882307</v>
      </c>
      <c r="J88" s="66">
        <v>0</v>
      </c>
      <c r="K88" s="66">
        <v>0</v>
      </c>
      <c r="L88" s="66">
        <v>0</v>
      </c>
    </row>
    <row r="89" spans="1:12" s="1" customFormat="1" x14ac:dyDescent="0.2">
      <c r="A89" s="25">
        <v>78</v>
      </c>
      <c r="B89" s="14" t="s">
        <v>145</v>
      </c>
      <c r="C89" s="10" t="s">
        <v>268</v>
      </c>
      <c r="D89" s="44">
        <f t="shared" si="3"/>
        <v>0</v>
      </c>
      <c r="E89" s="57">
        <v>0</v>
      </c>
      <c r="F89" s="57">
        <v>0</v>
      </c>
      <c r="G89" s="57">
        <v>0</v>
      </c>
      <c r="H89" s="57">
        <v>0</v>
      </c>
      <c r="I89" s="66">
        <v>0</v>
      </c>
      <c r="J89" s="66">
        <v>0</v>
      </c>
      <c r="K89" s="66">
        <v>0</v>
      </c>
      <c r="L89" s="66">
        <v>0</v>
      </c>
    </row>
    <row r="90" spans="1:12" s="1" customFormat="1" ht="24" x14ac:dyDescent="0.2">
      <c r="A90" s="285">
        <v>79</v>
      </c>
      <c r="B90" s="288" t="s">
        <v>146</v>
      </c>
      <c r="C90" s="17" t="s">
        <v>257</v>
      </c>
      <c r="D90" s="44">
        <f t="shared" si="3"/>
        <v>43751562</v>
      </c>
      <c r="E90" s="57">
        <v>880016</v>
      </c>
      <c r="F90" s="57">
        <v>0</v>
      </c>
      <c r="G90" s="57">
        <v>763293</v>
      </c>
      <c r="H90" s="57">
        <v>0</v>
      </c>
      <c r="I90" s="66">
        <f>I91+I92+I93</f>
        <v>31853384</v>
      </c>
      <c r="J90" s="66">
        <v>3077862</v>
      </c>
      <c r="K90" s="66">
        <v>0</v>
      </c>
      <c r="L90" s="66">
        <v>7177007</v>
      </c>
    </row>
    <row r="91" spans="1:12" s="1" customFormat="1" ht="36" x14ac:dyDescent="0.2">
      <c r="A91" s="286"/>
      <c r="B91" s="289"/>
      <c r="C91" s="10" t="s">
        <v>349</v>
      </c>
      <c r="D91" s="44">
        <f t="shared" si="3"/>
        <v>11898178</v>
      </c>
      <c r="E91" s="57">
        <v>880016</v>
      </c>
      <c r="F91" s="57">
        <v>0</v>
      </c>
      <c r="G91" s="57">
        <v>763293</v>
      </c>
      <c r="H91" s="57">
        <v>0</v>
      </c>
      <c r="I91" s="66">
        <v>0</v>
      </c>
      <c r="J91" s="66">
        <v>3077862</v>
      </c>
      <c r="K91" s="66">
        <v>0</v>
      </c>
      <c r="L91" s="66">
        <v>7177007</v>
      </c>
    </row>
    <row r="92" spans="1:12" s="1" customFormat="1" ht="24" x14ac:dyDescent="0.2">
      <c r="A92" s="286"/>
      <c r="B92" s="289"/>
      <c r="C92" s="10" t="s">
        <v>258</v>
      </c>
      <c r="D92" s="44">
        <f t="shared" si="3"/>
        <v>9570181</v>
      </c>
      <c r="E92" s="57">
        <v>0</v>
      </c>
      <c r="F92" s="57">
        <v>0</v>
      </c>
      <c r="G92" s="57">
        <v>0</v>
      </c>
      <c r="H92" s="57">
        <v>0</v>
      </c>
      <c r="I92" s="66">
        <v>9570181</v>
      </c>
      <c r="J92" s="66">
        <v>0</v>
      </c>
      <c r="K92" s="66">
        <v>0</v>
      </c>
      <c r="L92" s="66">
        <v>0</v>
      </c>
    </row>
    <row r="93" spans="1:12" s="1" customFormat="1" ht="36" x14ac:dyDescent="0.2">
      <c r="A93" s="287"/>
      <c r="B93" s="290"/>
      <c r="C93" s="28" t="s">
        <v>350</v>
      </c>
      <c r="D93" s="44">
        <f t="shared" si="3"/>
        <v>22283203</v>
      </c>
      <c r="E93" s="57">
        <v>0</v>
      </c>
      <c r="F93" s="57">
        <v>0</v>
      </c>
      <c r="G93" s="57">
        <v>0</v>
      </c>
      <c r="H93" s="57">
        <v>0</v>
      </c>
      <c r="I93" s="66">
        <f>21840918+442285</f>
        <v>22283203</v>
      </c>
      <c r="J93" s="66">
        <v>0</v>
      </c>
      <c r="K93" s="66">
        <v>0</v>
      </c>
      <c r="L93" s="66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3"/>
        <v>1868287</v>
      </c>
      <c r="E94" s="57">
        <v>0</v>
      </c>
      <c r="F94" s="57">
        <v>0</v>
      </c>
      <c r="G94" s="57">
        <v>0</v>
      </c>
      <c r="H94" s="57">
        <v>0</v>
      </c>
      <c r="I94" s="66">
        <v>1868287</v>
      </c>
      <c r="J94" s="66">
        <v>0</v>
      </c>
      <c r="K94" s="66">
        <v>0</v>
      </c>
      <c r="L94" s="66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3"/>
        <v>10427093</v>
      </c>
      <c r="E95" s="57">
        <v>706862</v>
      </c>
      <c r="F95" s="57">
        <v>0</v>
      </c>
      <c r="G95" s="57">
        <v>351908</v>
      </c>
      <c r="H95" s="57">
        <v>0</v>
      </c>
      <c r="I95" s="66">
        <v>0</v>
      </c>
      <c r="J95" s="66">
        <v>1980763</v>
      </c>
      <c r="K95" s="66">
        <v>1088475</v>
      </c>
      <c r="L95" s="66">
        <v>6299085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3"/>
        <v>63215652</v>
      </c>
      <c r="E96" s="57">
        <v>4138156</v>
      </c>
      <c r="F96" s="57">
        <v>0</v>
      </c>
      <c r="G96" s="57">
        <v>2450045</v>
      </c>
      <c r="H96" s="57">
        <v>0</v>
      </c>
      <c r="I96" s="66">
        <v>0</v>
      </c>
      <c r="J96" s="66">
        <v>8094329</v>
      </c>
      <c r="K96" s="66">
        <v>14656593</v>
      </c>
      <c r="L96" s="66">
        <v>33876529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3"/>
        <v>37629568</v>
      </c>
      <c r="E97" s="57">
        <v>1749072</v>
      </c>
      <c r="F97" s="57">
        <v>0</v>
      </c>
      <c r="G97" s="57">
        <v>885658</v>
      </c>
      <c r="H97" s="57">
        <v>659440</v>
      </c>
      <c r="I97" s="66">
        <v>0</v>
      </c>
      <c r="J97" s="66">
        <v>5230982</v>
      </c>
      <c r="K97" s="66">
        <v>8464795</v>
      </c>
      <c r="L97" s="66">
        <v>20639621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3"/>
        <v>39386178</v>
      </c>
      <c r="E98" s="57">
        <v>1774278</v>
      </c>
      <c r="F98" s="57">
        <v>0</v>
      </c>
      <c r="G98" s="57">
        <v>920814</v>
      </c>
      <c r="H98" s="57">
        <v>936882</v>
      </c>
      <c r="I98" s="66">
        <v>0</v>
      </c>
      <c r="J98" s="66">
        <v>4460212</v>
      </c>
      <c r="K98" s="66">
        <v>10012451</v>
      </c>
      <c r="L98" s="66">
        <v>21281541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3"/>
        <v>99534923</v>
      </c>
      <c r="E99" s="57">
        <v>4915156</v>
      </c>
      <c r="F99" s="57">
        <v>0</v>
      </c>
      <c r="G99" s="57">
        <v>2918279</v>
      </c>
      <c r="H99" s="57">
        <v>2796647</v>
      </c>
      <c r="I99" s="66">
        <v>0</v>
      </c>
      <c r="J99" s="66">
        <v>5919762</v>
      </c>
      <c r="K99" s="66">
        <v>26885395</v>
      </c>
      <c r="L99" s="66">
        <v>56099684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3"/>
        <v>45442913</v>
      </c>
      <c r="E100" s="57">
        <v>2138120</v>
      </c>
      <c r="F100" s="57">
        <v>0</v>
      </c>
      <c r="G100" s="57">
        <v>1084844</v>
      </c>
      <c r="H100" s="57">
        <v>545681</v>
      </c>
      <c r="I100" s="66">
        <v>0</v>
      </c>
      <c r="J100" s="66">
        <v>4140569</v>
      </c>
      <c r="K100" s="66">
        <v>11884369</v>
      </c>
      <c r="L100" s="66">
        <v>25649330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3"/>
        <v>60184655</v>
      </c>
      <c r="E101" s="57">
        <v>2733200</v>
      </c>
      <c r="F101" s="57">
        <v>3522</v>
      </c>
      <c r="G101" s="57">
        <v>1308350</v>
      </c>
      <c r="H101" s="57">
        <v>1695402</v>
      </c>
      <c r="I101" s="66">
        <v>0</v>
      </c>
      <c r="J101" s="66">
        <v>10674634</v>
      </c>
      <c r="K101" s="66">
        <v>14146707</v>
      </c>
      <c r="L101" s="66">
        <v>29622840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3"/>
        <v>136929510</v>
      </c>
      <c r="E102" s="57">
        <v>5737089</v>
      </c>
      <c r="F102" s="57">
        <v>0</v>
      </c>
      <c r="G102" s="57">
        <v>3400606</v>
      </c>
      <c r="H102" s="57">
        <v>1117528</v>
      </c>
      <c r="I102" s="66">
        <v>0</v>
      </c>
      <c r="J102" s="66">
        <v>23238599</v>
      </c>
      <c r="K102" s="66">
        <v>33279700</v>
      </c>
      <c r="L102" s="66">
        <v>70155988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3"/>
        <v>92216483.74000001</v>
      </c>
      <c r="E103" s="57">
        <v>4614877</v>
      </c>
      <c r="F103" s="57">
        <v>0</v>
      </c>
      <c r="G103" s="57">
        <v>2488457</v>
      </c>
      <c r="H103" s="57">
        <v>1541019</v>
      </c>
      <c r="I103" s="66">
        <v>0</v>
      </c>
      <c r="J103" s="66">
        <v>2871800.74</v>
      </c>
      <c r="K103" s="66">
        <v>25163897</v>
      </c>
      <c r="L103" s="66">
        <v>55536433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3"/>
        <v>32701137</v>
      </c>
      <c r="E104" s="57">
        <v>1613180</v>
      </c>
      <c r="F104" s="57">
        <v>0</v>
      </c>
      <c r="G104" s="57">
        <v>817970</v>
      </c>
      <c r="H104" s="57">
        <v>481550</v>
      </c>
      <c r="I104" s="66">
        <v>0</v>
      </c>
      <c r="J104" s="66">
        <v>1239228</v>
      </c>
      <c r="K104" s="66">
        <v>9183301</v>
      </c>
      <c r="L104" s="66">
        <v>19365908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3"/>
        <v>59395491</v>
      </c>
      <c r="E105" s="57">
        <v>2542511</v>
      </c>
      <c r="F105" s="57">
        <v>0</v>
      </c>
      <c r="G105" s="57">
        <v>1255848</v>
      </c>
      <c r="H105" s="57">
        <v>2164213</v>
      </c>
      <c r="I105" s="66">
        <v>0</v>
      </c>
      <c r="J105" s="66">
        <v>8884579</v>
      </c>
      <c r="K105" s="66">
        <v>14160787</v>
      </c>
      <c r="L105" s="66">
        <v>30387553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3"/>
        <v>53000248</v>
      </c>
      <c r="E106" s="57">
        <v>2384700</v>
      </c>
      <c r="F106" s="57">
        <v>0</v>
      </c>
      <c r="G106" s="57">
        <v>1269939</v>
      </c>
      <c r="H106" s="57">
        <v>733473</v>
      </c>
      <c r="I106" s="66">
        <v>0</v>
      </c>
      <c r="J106" s="66">
        <v>6187733</v>
      </c>
      <c r="K106" s="66">
        <v>13806758</v>
      </c>
      <c r="L106" s="66">
        <v>28617645</v>
      </c>
    </row>
    <row r="107" spans="1:12" s="1" customFormat="1" x14ac:dyDescent="0.2">
      <c r="A107" s="25">
        <v>93</v>
      </c>
      <c r="B107" s="14" t="s">
        <v>162</v>
      </c>
      <c r="C107" s="10" t="s">
        <v>13</v>
      </c>
      <c r="D107" s="44">
        <f t="shared" si="3"/>
        <v>63982096</v>
      </c>
      <c r="E107" s="57">
        <v>2865805</v>
      </c>
      <c r="F107" s="57">
        <v>0</v>
      </c>
      <c r="G107" s="57">
        <v>1613185</v>
      </c>
      <c r="H107" s="57">
        <v>1225677</v>
      </c>
      <c r="I107" s="66">
        <f>4212752-2581840</f>
        <v>1630912</v>
      </c>
      <c r="J107" s="66">
        <v>4582027</v>
      </c>
      <c r="K107" s="66">
        <v>16714054</v>
      </c>
      <c r="L107" s="66">
        <v>35350436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3"/>
        <v>42116809</v>
      </c>
      <c r="E108" s="57">
        <v>1834553</v>
      </c>
      <c r="F108" s="57">
        <v>0</v>
      </c>
      <c r="G108" s="57">
        <v>948388</v>
      </c>
      <c r="H108" s="57">
        <v>871846</v>
      </c>
      <c r="I108" s="66">
        <v>0</v>
      </c>
      <c r="J108" s="66">
        <v>5494053</v>
      </c>
      <c r="K108" s="66">
        <v>10707587</v>
      </c>
      <c r="L108" s="66">
        <v>22260382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3"/>
        <v>59960539</v>
      </c>
      <c r="E109" s="57">
        <v>2812105</v>
      </c>
      <c r="F109" s="57">
        <v>0</v>
      </c>
      <c r="G109" s="57">
        <v>1359773</v>
      </c>
      <c r="H109" s="57">
        <v>1756968</v>
      </c>
      <c r="I109" s="66">
        <v>0</v>
      </c>
      <c r="J109" s="66">
        <v>7818513</v>
      </c>
      <c r="K109" s="66">
        <v>14668411</v>
      </c>
      <c r="L109" s="66">
        <v>31544769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3"/>
        <v>100261494</v>
      </c>
      <c r="E110" s="57">
        <v>4854881</v>
      </c>
      <c r="F110" s="57">
        <v>0</v>
      </c>
      <c r="G110" s="57">
        <v>2590848</v>
      </c>
      <c r="H110" s="57">
        <v>3621985</v>
      </c>
      <c r="I110" s="66">
        <v>0</v>
      </c>
      <c r="J110" s="66">
        <v>10068232</v>
      </c>
      <c r="K110" s="66">
        <v>23709968</v>
      </c>
      <c r="L110" s="66">
        <v>55415580</v>
      </c>
    </row>
    <row r="111" spans="1:12" s="1" customFormat="1" x14ac:dyDescent="0.2">
      <c r="A111" s="25">
        <v>97</v>
      </c>
      <c r="B111" s="14" t="s">
        <v>166</v>
      </c>
      <c r="C111" s="10" t="s">
        <v>228</v>
      </c>
      <c r="D111" s="44">
        <f t="shared" si="3"/>
        <v>49899606</v>
      </c>
      <c r="E111" s="57">
        <v>2220314</v>
      </c>
      <c r="F111" s="57">
        <v>0</v>
      </c>
      <c r="G111" s="57">
        <v>1168797</v>
      </c>
      <c r="H111" s="57">
        <v>1286385</v>
      </c>
      <c r="I111" s="66">
        <v>0</v>
      </c>
      <c r="J111" s="66">
        <v>7072037</v>
      </c>
      <c r="K111" s="66">
        <v>12006692</v>
      </c>
      <c r="L111" s="66">
        <v>26145381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3"/>
        <v>0</v>
      </c>
      <c r="E112" s="57">
        <v>0</v>
      </c>
      <c r="F112" s="57">
        <v>0</v>
      </c>
      <c r="G112" s="57">
        <v>0</v>
      </c>
      <c r="H112" s="57">
        <v>0</v>
      </c>
      <c r="I112" s="66">
        <v>0</v>
      </c>
      <c r="J112" s="66">
        <v>0</v>
      </c>
      <c r="K112" s="66">
        <v>0</v>
      </c>
      <c r="L112" s="66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3"/>
        <v>0</v>
      </c>
      <c r="E113" s="57">
        <v>0</v>
      </c>
      <c r="F113" s="57">
        <v>0</v>
      </c>
      <c r="G113" s="57">
        <v>0</v>
      </c>
      <c r="H113" s="57">
        <v>0</v>
      </c>
      <c r="I113" s="66">
        <v>0</v>
      </c>
      <c r="J113" s="66">
        <v>0</v>
      </c>
      <c r="K113" s="66">
        <v>0</v>
      </c>
      <c r="L113" s="66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3"/>
        <v>29471</v>
      </c>
      <c r="E114" s="57">
        <v>0</v>
      </c>
      <c r="F114" s="57">
        <v>0</v>
      </c>
      <c r="G114" s="57">
        <v>0</v>
      </c>
      <c r="H114" s="57">
        <v>0</v>
      </c>
      <c r="I114" s="66">
        <v>29471</v>
      </c>
      <c r="J114" s="66">
        <v>0</v>
      </c>
      <c r="K114" s="66">
        <v>0</v>
      </c>
      <c r="L114" s="66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3"/>
        <v>0</v>
      </c>
      <c r="E115" s="57">
        <v>0</v>
      </c>
      <c r="F115" s="57">
        <v>0</v>
      </c>
      <c r="G115" s="57">
        <v>0</v>
      </c>
      <c r="H115" s="57">
        <v>0</v>
      </c>
      <c r="I115" s="66">
        <v>0</v>
      </c>
      <c r="J115" s="66">
        <v>0</v>
      </c>
      <c r="K115" s="66">
        <v>0</v>
      </c>
      <c r="L115" s="66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3"/>
        <v>0</v>
      </c>
      <c r="E116" s="57">
        <v>0</v>
      </c>
      <c r="F116" s="57">
        <v>0</v>
      </c>
      <c r="G116" s="57">
        <v>0</v>
      </c>
      <c r="H116" s="57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3"/>
        <v>0</v>
      </c>
      <c r="E117" s="57">
        <v>0</v>
      </c>
      <c r="F117" s="57">
        <v>0</v>
      </c>
      <c r="G117" s="57">
        <v>0</v>
      </c>
      <c r="H117" s="57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3"/>
        <v>0</v>
      </c>
      <c r="E118" s="57">
        <v>0</v>
      </c>
      <c r="F118" s="57">
        <v>0</v>
      </c>
      <c r="G118" s="57">
        <v>0</v>
      </c>
      <c r="H118" s="57">
        <v>0</v>
      </c>
      <c r="I118" s="66">
        <v>0</v>
      </c>
      <c r="J118" s="66">
        <v>0</v>
      </c>
      <c r="K118" s="66">
        <v>0</v>
      </c>
      <c r="L118" s="66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3"/>
        <v>0</v>
      </c>
      <c r="E119" s="57">
        <v>0</v>
      </c>
      <c r="F119" s="57">
        <v>0</v>
      </c>
      <c r="G119" s="57">
        <v>0</v>
      </c>
      <c r="H119" s="57">
        <v>0</v>
      </c>
      <c r="I119" s="66">
        <v>0</v>
      </c>
      <c r="J119" s="66">
        <v>0</v>
      </c>
      <c r="K119" s="66">
        <v>0</v>
      </c>
      <c r="L119" s="66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3"/>
        <v>0</v>
      </c>
      <c r="E120" s="57">
        <v>0</v>
      </c>
      <c r="F120" s="57">
        <v>0</v>
      </c>
      <c r="G120" s="57">
        <v>0</v>
      </c>
      <c r="H120" s="57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3"/>
        <v>27769</v>
      </c>
      <c r="E121" s="57">
        <v>0</v>
      </c>
      <c r="F121" s="57">
        <v>0</v>
      </c>
      <c r="G121" s="57">
        <v>0</v>
      </c>
      <c r="H121" s="57">
        <v>0</v>
      </c>
      <c r="I121" s="66">
        <v>27769</v>
      </c>
      <c r="J121" s="66">
        <v>0</v>
      </c>
      <c r="K121" s="66">
        <v>0</v>
      </c>
      <c r="L121" s="66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3"/>
        <v>0</v>
      </c>
      <c r="E122" s="57">
        <v>0</v>
      </c>
      <c r="F122" s="57">
        <v>0</v>
      </c>
      <c r="G122" s="57">
        <v>0</v>
      </c>
      <c r="H122" s="57">
        <v>0</v>
      </c>
      <c r="I122" s="66">
        <v>0</v>
      </c>
      <c r="J122" s="66">
        <v>0</v>
      </c>
      <c r="K122" s="66">
        <v>0</v>
      </c>
      <c r="L122" s="66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271</v>
      </c>
      <c r="D123" s="44">
        <f t="shared" si="3"/>
        <v>0</v>
      </c>
      <c r="E123" s="57">
        <v>0</v>
      </c>
      <c r="F123" s="57">
        <v>0</v>
      </c>
      <c r="G123" s="57">
        <v>0</v>
      </c>
      <c r="H123" s="57">
        <v>0</v>
      </c>
      <c r="I123" s="66">
        <v>0</v>
      </c>
      <c r="J123" s="66">
        <v>0</v>
      </c>
      <c r="K123" s="66">
        <v>0</v>
      </c>
      <c r="L123" s="66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3"/>
        <v>87045</v>
      </c>
      <c r="E124" s="57">
        <v>0</v>
      </c>
      <c r="F124" s="57">
        <v>0</v>
      </c>
      <c r="G124" s="57">
        <v>0</v>
      </c>
      <c r="H124" s="57">
        <v>0</v>
      </c>
      <c r="I124" s="66">
        <v>87045</v>
      </c>
      <c r="J124" s="66">
        <v>0</v>
      </c>
      <c r="K124" s="66">
        <v>0</v>
      </c>
      <c r="L124" s="66">
        <v>0</v>
      </c>
    </row>
    <row r="125" spans="1:12" s="1" customFormat="1" x14ac:dyDescent="0.2">
      <c r="A125" s="25">
        <v>111</v>
      </c>
      <c r="B125" s="12" t="s">
        <v>405</v>
      </c>
      <c r="C125" s="10" t="s">
        <v>381</v>
      </c>
      <c r="D125" s="44">
        <f t="shared" si="3"/>
        <v>0</v>
      </c>
      <c r="E125" s="57">
        <v>0</v>
      </c>
      <c r="F125" s="57">
        <v>0</v>
      </c>
      <c r="G125" s="57">
        <v>0</v>
      </c>
      <c r="H125" s="57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1:12" s="1" customFormat="1" x14ac:dyDescent="0.2">
      <c r="A126" s="25">
        <v>112</v>
      </c>
      <c r="B126" s="14" t="s">
        <v>191</v>
      </c>
      <c r="C126" s="10" t="s">
        <v>192</v>
      </c>
      <c r="D126" s="44">
        <f t="shared" si="3"/>
        <v>0</v>
      </c>
      <c r="E126" s="57">
        <v>0</v>
      </c>
      <c r="F126" s="57">
        <v>0</v>
      </c>
      <c r="G126" s="57">
        <v>0</v>
      </c>
      <c r="H126" s="57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1:12" s="1" customFormat="1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3"/>
        <v>0</v>
      </c>
      <c r="E127" s="57">
        <v>0</v>
      </c>
      <c r="F127" s="57">
        <v>0</v>
      </c>
      <c r="G127" s="57">
        <v>0</v>
      </c>
      <c r="H127" s="57">
        <v>0</v>
      </c>
      <c r="I127" s="66">
        <v>0</v>
      </c>
      <c r="J127" s="66">
        <v>0</v>
      </c>
      <c r="K127" s="66">
        <v>0</v>
      </c>
      <c r="L127" s="66">
        <v>0</v>
      </c>
    </row>
    <row r="128" spans="1:12" s="1" customFormat="1" x14ac:dyDescent="0.2">
      <c r="A128" s="25">
        <v>114</v>
      </c>
      <c r="B128" s="26" t="s">
        <v>194</v>
      </c>
      <c r="C128" s="10" t="s">
        <v>195</v>
      </c>
      <c r="D128" s="44">
        <f t="shared" si="3"/>
        <v>0</v>
      </c>
      <c r="E128" s="57">
        <v>0</v>
      </c>
      <c r="F128" s="57">
        <v>0</v>
      </c>
      <c r="G128" s="57">
        <v>0</v>
      </c>
      <c r="H128" s="57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1:12" s="1" customFormat="1" ht="24" x14ac:dyDescent="0.2">
      <c r="A129" s="25">
        <v>115</v>
      </c>
      <c r="B129" s="26" t="s">
        <v>196</v>
      </c>
      <c r="C129" s="52" t="s">
        <v>348</v>
      </c>
      <c r="D129" s="44">
        <f t="shared" si="3"/>
        <v>0</v>
      </c>
      <c r="E129" s="57">
        <v>0</v>
      </c>
      <c r="F129" s="57">
        <v>0</v>
      </c>
      <c r="G129" s="57">
        <v>0</v>
      </c>
      <c r="H129" s="57">
        <v>0</v>
      </c>
      <c r="I129" s="66">
        <v>0</v>
      </c>
      <c r="J129" s="66">
        <v>0</v>
      </c>
      <c r="K129" s="66">
        <v>0</v>
      </c>
      <c r="L129" s="66">
        <v>0</v>
      </c>
    </row>
    <row r="130" spans="1:12" s="1" customFormat="1" x14ac:dyDescent="0.2">
      <c r="A130" s="25">
        <v>116</v>
      </c>
      <c r="B130" s="26" t="s">
        <v>197</v>
      </c>
      <c r="C130" s="10" t="s">
        <v>234</v>
      </c>
      <c r="D130" s="44">
        <f t="shared" si="3"/>
        <v>0</v>
      </c>
      <c r="E130" s="57">
        <v>0</v>
      </c>
      <c r="F130" s="57">
        <v>0</v>
      </c>
      <c r="G130" s="57">
        <v>0</v>
      </c>
      <c r="H130" s="57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1:12" s="1" customFormat="1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si="3"/>
        <v>27812905</v>
      </c>
      <c r="E131" s="57">
        <v>0</v>
      </c>
      <c r="F131" s="57">
        <v>0</v>
      </c>
      <c r="G131" s="57">
        <v>0</v>
      </c>
      <c r="H131" s="57">
        <v>0</v>
      </c>
      <c r="I131" s="66">
        <v>27812905</v>
      </c>
      <c r="J131" s="66">
        <v>0</v>
      </c>
      <c r="K131" s="66">
        <v>0</v>
      </c>
      <c r="L131" s="66">
        <v>0</v>
      </c>
    </row>
    <row r="132" spans="1:12" s="1" customFormat="1" x14ac:dyDescent="0.2">
      <c r="A132" s="25">
        <v>118</v>
      </c>
      <c r="B132" s="26" t="s">
        <v>200</v>
      </c>
      <c r="C132" s="10" t="s">
        <v>42</v>
      </c>
      <c r="D132" s="44">
        <f t="shared" si="3"/>
        <v>0</v>
      </c>
      <c r="E132" s="57">
        <v>0</v>
      </c>
      <c r="F132" s="57">
        <v>0</v>
      </c>
      <c r="G132" s="57">
        <v>0</v>
      </c>
      <c r="H132" s="57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1:12" s="1" customFormat="1" x14ac:dyDescent="0.2">
      <c r="A133" s="25">
        <v>119</v>
      </c>
      <c r="B133" s="12" t="s">
        <v>201</v>
      </c>
      <c r="C133" s="10" t="s">
        <v>48</v>
      </c>
      <c r="D133" s="44">
        <f t="shared" si="3"/>
        <v>6729813</v>
      </c>
      <c r="E133" s="57">
        <v>0</v>
      </c>
      <c r="F133" s="57">
        <v>0</v>
      </c>
      <c r="G133" s="57">
        <v>0</v>
      </c>
      <c r="H133" s="57">
        <v>0</v>
      </c>
      <c r="I133" s="66">
        <v>6729813</v>
      </c>
      <c r="J133" s="66">
        <v>0</v>
      </c>
      <c r="K133" s="66">
        <v>0</v>
      </c>
      <c r="L133" s="66">
        <v>0</v>
      </c>
    </row>
    <row r="134" spans="1:12" s="1" customFormat="1" x14ac:dyDescent="0.2">
      <c r="A134" s="25">
        <v>120</v>
      </c>
      <c r="B134" s="12" t="s">
        <v>202</v>
      </c>
      <c r="C134" s="10" t="s">
        <v>236</v>
      </c>
      <c r="D134" s="44">
        <f t="shared" si="3"/>
        <v>64819077</v>
      </c>
      <c r="E134" s="57">
        <v>0</v>
      </c>
      <c r="F134" s="57">
        <v>0</v>
      </c>
      <c r="G134" s="57">
        <v>0</v>
      </c>
      <c r="H134" s="57">
        <v>0</v>
      </c>
      <c r="I134" s="66">
        <v>64819077</v>
      </c>
      <c r="J134" s="66">
        <v>0</v>
      </c>
      <c r="K134" s="66">
        <v>0</v>
      </c>
      <c r="L134" s="66">
        <v>0</v>
      </c>
    </row>
    <row r="135" spans="1:12" s="1" customFormat="1" x14ac:dyDescent="0.2">
      <c r="A135" s="25">
        <v>121</v>
      </c>
      <c r="B135" s="12" t="s">
        <v>203</v>
      </c>
      <c r="C135" s="10" t="s">
        <v>50</v>
      </c>
      <c r="D135" s="44">
        <f t="shared" si="3"/>
        <v>58552250</v>
      </c>
      <c r="E135" s="57">
        <v>0</v>
      </c>
      <c r="F135" s="57">
        <v>0</v>
      </c>
      <c r="G135" s="57">
        <v>0</v>
      </c>
      <c r="H135" s="57">
        <v>0</v>
      </c>
      <c r="I135" s="66">
        <v>58552250</v>
      </c>
      <c r="J135" s="66">
        <v>0</v>
      </c>
      <c r="K135" s="66">
        <v>0</v>
      </c>
      <c r="L135" s="66">
        <v>0</v>
      </c>
    </row>
    <row r="136" spans="1:12" s="1" customFormat="1" x14ac:dyDescent="0.2">
      <c r="A136" s="25">
        <v>122</v>
      </c>
      <c r="B136" s="26" t="s">
        <v>204</v>
      </c>
      <c r="C136" s="10" t="s">
        <v>49</v>
      </c>
      <c r="D136" s="44">
        <f t="shared" ref="D136:D150" si="4">E136+F136+G136+H136+I136+J136+K136+L136</f>
        <v>0</v>
      </c>
      <c r="E136" s="57">
        <v>0</v>
      </c>
      <c r="F136" s="57">
        <v>0</v>
      </c>
      <c r="G136" s="57">
        <v>0</v>
      </c>
      <c r="H136" s="57">
        <v>0</v>
      </c>
      <c r="I136" s="66">
        <v>0</v>
      </c>
      <c r="J136" s="66">
        <v>0</v>
      </c>
      <c r="K136" s="66">
        <v>0</v>
      </c>
      <c r="L136" s="66">
        <v>0</v>
      </c>
    </row>
    <row r="137" spans="1:12" s="1" customFormat="1" x14ac:dyDescent="0.2">
      <c r="A137" s="25">
        <v>123</v>
      </c>
      <c r="B137" s="26" t="s">
        <v>205</v>
      </c>
      <c r="C137" s="10" t="s">
        <v>206</v>
      </c>
      <c r="D137" s="44">
        <f t="shared" si="4"/>
        <v>0</v>
      </c>
      <c r="E137" s="57">
        <v>0</v>
      </c>
      <c r="F137" s="57">
        <v>0</v>
      </c>
      <c r="G137" s="57">
        <v>0</v>
      </c>
      <c r="H137" s="57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1:12" s="1" customFormat="1" x14ac:dyDescent="0.2">
      <c r="A138" s="25">
        <v>124</v>
      </c>
      <c r="B138" s="26" t="s">
        <v>207</v>
      </c>
      <c r="C138" s="10" t="s">
        <v>43</v>
      </c>
      <c r="D138" s="44">
        <f t="shared" si="4"/>
        <v>0</v>
      </c>
      <c r="E138" s="57">
        <v>0</v>
      </c>
      <c r="F138" s="57">
        <v>0</v>
      </c>
      <c r="G138" s="57">
        <v>0</v>
      </c>
      <c r="H138" s="57">
        <v>0</v>
      </c>
      <c r="I138" s="66">
        <v>0</v>
      </c>
      <c r="J138" s="66">
        <v>0</v>
      </c>
      <c r="K138" s="66">
        <v>0</v>
      </c>
      <c r="L138" s="66">
        <v>0</v>
      </c>
    </row>
    <row r="139" spans="1:12" s="1" customFormat="1" x14ac:dyDescent="0.2">
      <c r="A139" s="25">
        <v>125</v>
      </c>
      <c r="B139" s="12" t="s">
        <v>208</v>
      </c>
      <c r="C139" s="10" t="s">
        <v>235</v>
      </c>
      <c r="D139" s="44">
        <f t="shared" si="4"/>
        <v>111318914</v>
      </c>
      <c r="E139" s="57">
        <v>8511933</v>
      </c>
      <c r="F139" s="57">
        <v>0</v>
      </c>
      <c r="G139" s="57">
        <v>5210333</v>
      </c>
      <c r="H139" s="57">
        <v>0</v>
      </c>
      <c r="I139" s="66">
        <v>0</v>
      </c>
      <c r="J139" s="66">
        <v>26984522</v>
      </c>
      <c r="K139" s="66">
        <v>0</v>
      </c>
      <c r="L139" s="66">
        <v>70612126</v>
      </c>
    </row>
    <row r="140" spans="1:12" s="1" customFormat="1" x14ac:dyDescent="0.2">
      <c r="A140" s="25">
        <v>126</v>
      </c>
      <c r="B140" s="14" t="s">
        <v>209</v>
      </c>
      <c r="C140" s="10" t="s">
        <v>210</v>
      </c>
      <c r="D140" s="44">
        <f t="shared" si="4"/>
        <v>185506330</v>
      </c>
      <c r="E140" s="57">
        <v>9287837</v>
      </c>
      <c r="F140" s="57">
        <v>3522</v>
      </c>
      <c r="G140" s="57">
        <v>5594614</v>
      </c>
      <c r="H140" s="57">
        <v>3305738</v>
      </c>
      <c r="I140" s="66">
        <v>15960956</v>
      </c>
      <c r="J140" s="66">
        <v>27923945</v>
      </c>
      <c r="K140" s="66">
        <v>23824033</v>
      </c>
      <c r="L140" s="66">
        <v>99605685</v>
      </c>
    </row>
    <row r="141" spans="1:12" s="1" customFormat="1" x14ac:dyDescent="0.2">
      <c r="A141" s="25">
        <v>127</v>
      </c>
      <c r="B141" s="26" t="s">
        <v>211</v>
      </c>
      <c r="C141" s="10" t="s">
        <v>212</v>
      </c>
      <c r="D141" s="44">
        <f t="shared" si="4"/>
        <v>0</v>
      </c>
      <c r="E141" s="57">
        <v>0</v>
      </c>
      <c r="F141" s="57">
        <v>0</v>
      </c>
      <c r="G141" s="57">
        <v>0</v>
      </c>
      <c r="H141" s="57">
        <v>0</v>
      </c>
      <c r="I141" s="66">
        <v>0</v>
      </c>
      <c r="J141" s="66">
        <v>0</v>
      </c>
      <c r="K141" s="66">
        <v>0</v>
      </c>
      <c r="L141" s="66">
        <v>0</v>
      </c>
    </row>
    <row r="142" spans="1:12" s="1" customFormat="1" x14ac:dyDescent="0.2">
      <c r="A142" s="25">
        <v>128</v>
      </c>
      <c r="B142" s="12" t="s">
        <v>213</v>
      </c>
      <c r="C142" s="10" t="s">
        <v>214</v>
      </c>
      <c r="D142" s="44">
        <f t="shared" si="4"/>
        <v>48035027</v>
      </c>
      <c r="E142" s="57">
        <v>0</v>
      </c>
      <c r="F142" s="57">
        <v>0</v>
      </c>
      <c r="G142" s="57">
        <v>0</v>
      </c>
      <c r="H142" s="57">
        <v>0</v>
      </c>
      <c r="I142" s="66">
        <v>48035027</v>
      </c>
      <c r="J142" s="66">
        <v>0</v>
      </c>
      <c r="K142" s="66">
        <v>0</v>
      </c>
      <c r="L142" s="66">
        <v>0</v>
      </c>
    </row>
    <row r="143" spans="1:12" s="1" customFormat="1" ht="12.75" x14ac:dyDescent="0.2">
      <c r="A143" s="25">
        <v>129</v>
      </c>
      <c r="B143" s="20" t="s">
        <v>215</v>
      </c>
      <c r="C143" s="13" t="s">
        <v>216</v>
      </c>
      <c r="D143" s="44">
        <f t="shared" si="4"/>
        <v>0</v>
      </c>
      <c r="E143" s="57">
        <v>0</v>
      </c>
      <c r="F143" s="57">
        <v>0</v>
      </c>
      <c r="G143" s="57">
        <v>0</v>
      </c>
      <c r="H143" s="57">
        <v>0</v>
      </c>
      <c r="I143" s="66">
        <v>0</v>
      </c>
      <c r="J143" s="66">
        <v>0</v>
      </c>
      <c r="K143" s="66">
        <v>0</v>
      </c>
      <c r="L143" s="66">
        <v>0</v>
      </c>
    </row>
    <row r="144" spans="1:12" s="1" customFormat="1" ht="12.75" x14ac:dyDescent="0.2">
      <c r="A144" s="25">
        <v>130</v>
      </c>
      <c r="B144" s="36" t="s">
        <v>260</v>
      </c>
      <c r="C144" s="37" t="s">
        <v>261</v>
      </c>
      <c r="D144" s="44">
        <f t="shared" si="4"/>
        <v>0</v>
      </c>
      <c r="E144" s="57">
        <v>0</v>
      </c>
      <c r="F144" s="57">
        <v>0</v>
      </c>
      <c r="G144" s="57">
        <v>0</v>
      </c>
      <c r="H144" s="57">
        <v>0</v>
      </c>
      <c r="I144" s="66">
        <v>0</v>
      </c>
      <c r="J144" s="66">
        <v>0</v>
      </c>
      <c r="K144" s="66">
        <v>0</v>
      </c>
      <c r="L144" s="66">
        <v>0</v>
      </c>
    </row>
    <row r="145" spans="1:12" s="1" customFormat="1" ht="12.75" x14ac:dyDescent="0.2">
      <c r="A145" s="25">
        <v>131</v>
      </c>
      <c r="B145" s="38" t="s">
        <v>262</v>
      </c>
      <c r="C145" s="39" t="s">
        <v>263</v>
      </c>
      <c r="D145" s="44">
        <f t="shared" si="4"/>
        <v>0</v>
      </c>
      <c r="E145" s="57">
        <v>0</v>
      </c>
      <c r="F145" s="57">
        <v>0</v>
      </c>
      <c r="G145" s="57">
        <v>0</v>
      </c>
      <c r="H145" s="57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1:12" s="1" customFormat="1" ht="12.75" x14ac:dyDescent="0.2">
      <c r="A146" s="25">
        <v>132</v>
      </c>
      <c r="B146" s="40" t="s">
        <v>264</v>
      </c>
      <c r="C146" s="41" t="s">
        <v>265</v>
      </c>
      <c r="D146" s="44">
        <f t="shared" si="4"/>
        <v>0</v>
      </c>
      <c r="E146" s="57">
        <v>0</v>
      </c>
      <c r="F146" s="57">
        <v>0</v>
      </c>
      <c r="G146" s="57">
        <v>0</v>
      </c>
      <c r="H146" s="57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1:12" s="1" customFormat="1" x14ac:dyDescent="0.2">
      <c r="A147" s="25">
        <v>133</v>
      </c>
      <c r="B147" s="25" t="s">
        <v>269</v>
      </c>
      <c r="C147" s="42" t="s">
        <v>270</v>
      </c>
      <c r="D147" s="44">
        <f t="shared" si="4"/>
        <v>0</v>
      </c>
      <c r="E147" s="57">
        <v>0</v>
      </c>
      <c r="F147" s="57">
        <v>0</v>
      </c>
      <c r="G147" s="57">
        <v>0</v>
      </c>
      <c r="H147" s="57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1:12" s="1" customFormat="1" x14ac:dyDescent="0.2">
      <c r="A148" s="25">
        <v>134</v>
      </c>
      <c r="B148" s="88" t="s">
        <v>358</v>
      </c>
      <c r="C148" s="42" t="s">
        <v>357</v>
      </c>
      <c r="D148" s="44">
        <f t="shared" si="4"/>
        <v>0</v>
      </c>
      <c r="E148" s="57">
        <v>0</v>
      </c>
      <c r="F148" s="57">
        <v>0</v>
      </c>
      <c r="G148" s="57">
        <v>0</v>
      </c>
      <c r="H148" s="57">
        <v>0</v>
      </c>
      <c r="I148" s="44">
        <v>0</v>
      </c>
      <c r="J148" s="44">
        <v>0</v>
      </c>
      <c r="K148" s="57">
        <v>0</v>
      </c>
      <c r="L148" s="44">
        <v>0</v>
      </c>
    </row>
    <row r="149" spans="1:12" s="1" customFormat="1" x14ac:dyDescent="0.2">
      <c r="A149" s="25">
        <v>135</v>
      </c>
      <c r="B149" s="88" t="s">
        <v>385</v>
      </c>
      <c r="C149" s="42" t="s">
        <v>379</v>
      </c>
      <c r="D149" s="44">
        <f t="shared" si="4"/>
        <v>0</v>
      </c>
      <c r="E149" s="57">
        <v>0</v>
      </c>
      <c r="F149" s="57">
        <v>0</v>
      </c>
      <c r="G149" s="57">
        <v>0</v>
      </c>
      <c r="H149" s="57">
        <v>0</v>
      </c>
      <c r="I149" s="44">
        <v>0</v>
      </c>
      <c r="J149" s="44">
        <v>0</v>
      </c>
      <c r="K149" s="57">
        <v>0</v>
      </c>
      <c r="L149" s="44">
        <v>0</v>
      </c>
    </row>
    <row r="150" spans="1:12" s="74" customFormat="1" x14ac:dyDescent="0.2">
      <c r="A150" s="25">
        <v>136</v>
      </c>
      <c r="B150" s="88" t="s">
        <v>400</v>
      </c>
      <c r="C150" s="42" t="s">
        <v>399</v>
      </c>
      <c r="D150" s="44">
        <f t="shared" si="4"/>
        <v>0</v>
      </c>
      <c r="E150" s="57">
        <v>0</v>
      </c>
      <c r="F150" s="57">
        <v>0</v>
      </c>
      <c r="G150" s="57">
        <v>0</v>
      </c>
      <c r="H150" s="57">
        <v>0</v>
      </c>
      <c r="I150" s="44">
        <v>0</v>
      </c>
      <c r="J150" s="44">
        <v>0</v>
      </c>
      <c r="K150" s="57">
        <v>0</v>
      </c>
      <c r="L150" s="44">
        <v>0</v>
      </c>
    </row>
    <row r="151" spans="1:12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4" customFormat="1" x14ac:dyDescent="0.2">
      <c r="A152" s="6"/>
      <c r="B152" s="6"/>
      <c r="C152" s="7"/>
      <c r="D152" s="8"/>
      <c r="E152" s="8"/>
      <c r="F152" s="8"/>
      <c r="G152" s="8"/>
      <c r="H152" s="8"/>
      <c r="I152" s="8"/>
      <c r="J152" s="8"/>
      <c r="K152" s="8"/>
      <c r="L152" s="8"/>
    </row>
    <row r="154" spans="1:12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</row>
  </sheetData>
  <mergeCells count="18">
    <mergeCell ref="A90:A93"/>
    <mergeCell ref="B90:B93"/>
    <mergeCell ref="J5:L5"/>
    <mergeCell ref="D5:D7"/>
    <mergeCell ref="I5:I7"/>
    <mergeCell ref="A4:A7"/>
    <mergeCell ref="B4:B7"/>
    <mergeCell ref="C4:C7"/>
    <mergeCell ref="A8:C8"/>
    <mergeCell ref="D4:L4"/>
    <mergeCell ref="J6:J7"/>
    <mergeCell ref="K6:L6"/>
    <mergeCell ref="E5:E7"/>
    <mergeCell ref="F5:F7"/>
    <mergeCell ref="G5:G7"/>
    <mergeCell ref="H5:H7"/>
    <mergeCell ref="A2:L2"/>
    <mergeCell ref="A11:C11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ДС(пр.05-24)</vt:lpstr>
      <vt:lpstr>КС</vt:lpstr>
      <vt:lpstr>АПУ профилактика</vt:lpstr>
      <vt:lpstr>Диспан.набл.(КП)</vt:lpstr>
      <vt:lpstr>АПУ неотл.пом.5-24</vt:lpstr>
      <vt:lpstr>АПУ обращения </vt:lpstr>
      <vt:lpstr>ОДИ ПГГ 5-24</vt:lpstr>
      <vt:lpstr>ОДИ МЗ РБ 4-24</vt:lpstr>
      <vt:lpstr>ФАП(05-24) </vt:lpstr>
      <vt:lpstr>Гемодиализ (пр.05-24) </vt:lpstr>
      <vt:lpstr>Мед.реаб.(АПУ,ДС,КС) </vt:lpstr>
      <vt:lpstr>' СМП '!Заголовки_для_печати</vt:lpstr>
      <vt:lpstr>'АПУ неотл.пом.5-24'!Заголовки_для_печати</vt:lpstr>
      <vt:lpstr>'АПУ обращения '!Заголовки_для_печати</vt:lpstr>
      <vt:lpstr>'АПУ профилактика'!Заголовки_для_печати</vt:lpstr>
      <vt:lpstr>'Гемодиализ (пр.05-24) '!Заголовки_для_печати</vt:lpstr>
      <vt:lpstr>'Диспан.набл.(КП)'!Заголовки_для_печати</vt:lpstr>
      <vt:lpstr>'ДС(пр.05-24)'!Заголовки_для_печати</vt:lpstr>
      <vt:lpstr>КС!Заголовки_для_печати</vt:lpstr>
      <vt:lpstr>'Мед.реаб.(АПУ,ДС,КС) '!Заголовки_для_печати</vt:lpstr>
      <vt:lpstr>'ОДИ МЗ РБ 4-24'!Заголовки_для_печати</vt:lpstr>
      <vt:lpstr>'ОДИ ПГГ 5-24'!Заголовки_для_печати</vt:lpstr>
      <vt:lpstr>'Свод 2024 БП'!Заголовки_для_печати</vt:lpstr>
      <vt:lpstr>'Свод 2024 ТПОМС РБ'!Заголовки_для_печати</vt:lpstr>
      <vt:lpstr>'ФАП(05-24)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2023-12-23T06:44:47Z</cp:lastPrinted>
  <dcterms:created xsi:type="dcterms:W3CDTF">2012-12-23T03:42:29Z</dcterms:created>
  <dcterms:modified xsi:type="dcterms:W3CDTF">2024-04-26T06:51:38Z</dcterms:modified>
</cp:coreProperties>
</file>