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1\Протокол 11-21\Финансы на замену 31.08.2021\"/>
    </mc:Choice>
  </mc:AlternateContent>
  <bookViews>
    <workbookView xWindow="0" yWindow="180" windowWidth="19200" windowHeight="11415" tabRatio="800" activeTab="1"/>
  </bookViews>
  <sheets>
    <sheet name="КС по уровням" sheetId="16" r:id="rId1"/>
    <sheet name="СВОД БП+СБП" sheetId="1" r:id="rId2"/>
    <sheet name="СБП на 2021 " sheetId="12" r:id="rId3"/>
    <sheet name="СМП" sheetId="11" r:id="rId4"/>
    <sheet name="ДС" sheetId="15" r:id="rId5"/>
    <sheet name="КС " sheetId="5" r:id="rId6"/>
    <sheet name="АПУ профилактика" sheetId="7" r:id="rId7"/>
    <sheet name="АПУ в неотл.форме" sheetId="9" r:id="rId8"/>
    <sheet name="АПУ обращения" sheetId="14" r:id="rId9"/>
    <sheet name="ОДИ ПГГ" sheetId="2" r:id="rId10"/>
    <sheet name="ОДИ МЗ РБ" sheetId="3" r:id="rId11"/>
    <sheet name="ФАП" sheetId="4" r:id="rId12"/>
    <sheet name="Гемодиализ" sheetId="10" r:id="rId13"/>
  </sheets>
  <definedNames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2" hidden="1">Гемодиализ!$A$5:$I$153</definedName>
    <definedName name="_xlnm._FilterDatabase" localSheetId="4" hidden="1">ДС!#REF!</definedName>
    <definedName name="_xlnm._FilterDatabase" localSheetId="5" hidden="1">'КС '!$A$5:$I$153</definedName>
    <definedName name="_xlnm._FilterDatabase" localSheetId="10" hidden="1">'ОДИ МЗ РБ'!$A$5:$D$5</definedName>
    <definedName name="_xlnm._FilterDatabase" localSheetId="9" hidden="1">'ОДИ ПГГ'!$A$5:$D$5</definedName>
    <definedName name="_xlnm._FilterDatabase" localSheetId="1" hidden="1">'СВОД БП+СБП'!$A$5:$C$5</definedName>
    <definedName name="_xlnm._FilterDatabase" localSheetId="3" hidden="1">СМП!$A$5:$C$5</definedName>
    <definedName name="_xlnm._FilterDatabase" localSheetId="11" hidden="1">ФАП!$A$5:$D$5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профилактика'!$4:$5</definedName>
    <definedName name="_xlnm.Print_Titles" localSheetId="12">Гемодиализ!$4:$5</definedName>
    <definedName name="_xlnm.Print_Titles" localSheetId="4">ДС!$4:$4</definedName>
    <definedName name="_xlnm.Print_Titles" localSheetId="5">'КС '!$4:$5</definedName>
    <definedName name="_xlnm.Print_Titles" localSheetId="10">'ОДИ МЗ РБ'!$4:$5</definedName>
    <definedName name="_xlnm.Print_Titles" localSheetId="9">'ОДИ ПГГ'!$4:$5</definedName>
    <definedName name="_xlnm.Print_Titles" localSheetId="1">'СВОД БП+СБП'!$4:$5</definedName>
    <definedName name="_xlnm.Print_Titles" localSheetId="3">СМП!$4:$5</definedName>
    <definedName name="_xlnm.Print_Titles" localSheetId="11">ФАП!$4:$5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5" i="16" l="1"/>
  <c r="I265" i="16"/>
  <c r="L264" i="16"/>
  <c r="G264" i="16"/>
  <c r="I264" i="16" s="1"/>
  <c r="L263" i="16"/>
  <c r="I263" i="16"/>
  <c r="J246" i="16"/>
  <c r="L246" i="16" s="1"/>
  <c r="L244" i="16" s="1"/>
  <c r="I246" i="16"/>
  <c r="L245" i="16"/>
  <c r="G245" i="16"/>
  <c r="I245" i="16" s="1"/>
  <c r="K244" i="16"/>
  <c r="J244" i="16"/>
  <c r="H244" i="16"/>
  <c r="G244" i="16"/>
  <c r="F244" i="16"/>
  <c r="E244" i="16"/>
  <c r="J226" i="16"/>
  <c r="L226" i="16" s="1"/>
  <c r="L224" i="16" s="1"/>
  <c r="I226" i="16"/>
  <c r="L225" i="16"/>
  <c r="G225" i="16"/>
  <c r="G224" i="16" s="1"/>
  <c r="K224" i="16"/>
  <c r="J224" i="16"/>
  <c r="H224" i="16"/>
  <c r="F224" i="16"/>
  <c r="E224" i="16"/>
  <c r="L223" i="16"/>
  <c r="I223" i="16"/>
  <c r="L215" i="16"/>
  <c r="I215" i="16"/>
  <c r="L203" i="16"/>
  <c r="J203" i="16"/>
  <c r="I203" i="16"/>
  <c r="L202" i="16"/>
  <c r="L201" i="16" s="1"/>
  <c r="I202" i="16"/>
  <c r="I201" i="16" s="1"/>
  <c r="G202" i="16"/>
  <c r="K201" i="16"/>
  <c r="J201" i="16"/>
  <c r="H201" i="16"/>
  <c r="G201" i="16"/>
  <c r="F201" i="16"/>
  <c r="E201" i="16"/>
  <c r="J193" i="16"/>
  <c r="L193" i="16" s="1"/>
  <c r="L191" i="16" s="1"/>
  <c r="I193" i="16"/>
  <c r="L192" i="16"/>
  <c r="G192" i="16"/>
  <c r="G191" i="16" s="1"/>
  <c r="K191" i="16"/>
  <c r="J191" i="16"/>
  <c r="H191" i="16"/>
  <c r="F191" i="16"/>
  <c r="E191" i="16"/>
  <c r="J185" i="16"/>
  <c r="L185" i="16" s="1"/>
  <c r="L183" i="16" s="1"/>
  <c r="I185" i="16"/>
  <c r="L184" i="16"/>
  <c r="G184" i="16"/>
  <c r="I184" i="16" s="1"/>
  <c r="K183" i="16"/>
  <c r="H183" i="16"/>
  <c r="G183" i="16"/>
  <c r="F183" i="16"/>
  <c r="E183" i="16"/>
  <c r="J177" i="16"/>
  <c r="J175" i="16" s="1"/>
  <c r="I177" i="16"/>
  <c r="L176" i="16"/>
  <c r="G176" i="16"/>
  <c r="G175" i="16" s="1"/>
  <c r="K175" i="16"/>
  <c r="H175" i="16"/>
  <c r="F175" i="16"/>
  <c r="E175" i="16"/>
  <c r="J169" i="16"/>
  <c r="L169" i="16" s="1"/>
  <c r="I169" i="16"/>
  <c r="I167" i="16" s="1"/>
  <c r="L168" i="16"/>
  <c r="I168" i="16"/>
  <c r="K167" i="16"/>
  <c r="J167" i="16"/>
  <c r="H167" i="16"/>
  <c r="G167" i="16"/>
  <c r="F167" i="16"/>
  <c r="E167" i="16"/>
  <c r="L163" i="16"/>
  <c r="I163" i="16"/>
  <c r="L162" i="16"/>
  <c r="L161" i="16" s="1"/>
  <c r="I162" i="16"/>
  <c r="K161" i="16"/>
  <c r="J161" i="16"/>
  <c r="H161" i="16"/>
  <c r="G161" i="16"/>
  <c r="F161" i="16"/>
  <c r="E161" i="16"/>
  <c r="J151" i="16"/>
  <c r="L151" i="16" s="1"/>
  <c r="L149" i="16" s="1"/>
  <c r="I151" i="16"/>
  <c r="L150" i="16"/>
  <c r="G150" i="16"/>
  <c r="G149" i="16" s="1"/>
  <c r="K149" i="16"/>
  <c r="H149" i="16"/>
  <c r="F149" i="16"/>
  <c r="E149" i="16"/>
  <c r="L138" i="16"/>
  <c r="I138" i="16"/>
  <c r="L137" i="16"/>
  <c r="I137" i="16"/>
  <c r="L136" i="16"/>
  <c r="K136" i="16"/>
  <c r="J136" i="16"/>
  <c r="H136" i="16"/>
  <c r="G136" i="16"/>
  <c r="F136" i="16"/>
  <c r="E136" i="16"/>
  <c r="L134" i="16"/>
  <c r="I134" i="16"/>
  <c r="L133" i="16"/>
  <c r="L132" i="16" s="1"/>
  <c r="I133" i="16"/>
  <c r="K132" i="16"/>
  <c r="J132" i="16"/>
  <c r="H132" i="16"/>
  <c r="G132" i="16"/>
  <c r="F132" i="16"/>
  <c r="E132" i="16"/>
  <c r="L130" i="16"/>
  <c r="I130" i="16"/>
  <c r="L129" i="16"/>
  <c r="L128" i="16" s="1"/>
  <c r="I129" i="16"/>
  <c r="I128" i="16" s="1"/>
  <c r="K128" i="16"/>
  <c r="J128" i="16"/>
  <c r="H128" i="16"/>
  <c r="G128" i="16"/>
  <c r="F128" i="16"/>
  <c r="E128" i="16"/>
  <c r="L127" i="16"/>
  <c r="I127" i="16"/>
  <c r="L126" i="16"/>
  <c r="I126" i="16"/>
  <c r="I125" i="16" s="1"/>
  <c r="L125" i="16"/>
  <c r="K125" i="16"/>
  <c r="J125" i="16"/>
  <c r="H125" i="16"/>
  <c r="G125" i="16"/>
  <c r="F125" i="16"/>
  <c r="E125" i="16"/>
  <c r="L124" i="16"/>
  <c r="I124" i="16"/>
  <c r="L119" i="16"/>
  <c r="I119" i="16"/>
  <c r="L118" i="16"/>
  <c r="L117" i="16" s="1"/>
  <c r="I118" i="16"/>
  <c r="I117" i="16" s="1"/>
  <c r="G118" i="16"/>
  <c r="K117" i="16"/>
  <c r="J117" i="16"/>
  <c r="H117" i="16"/>
  <c r="G117" i="16"/>
  <c r="F117" i="16"/>
  <c r="E117" i="16"/>
  <c r="L115" i="16"/>
  <c r="I115" i="16"/>
  <c r="L114" i="16"/>
  <c r="L113" i="16" s="1"/>
  <c r="G114" i="16"/>
  <c r="G113" i="16" s="1"/>
  <c r="K113" i="16"/>
  <c r="J113" i="16"/>
  <c r="H113" i="16"/>
  <c r="F113" i="16"/>
  <c r="E113" i="16"/>
  <c r="J104" i="16"/>
  <c r="L104" i="16" s="1"/>
  <c r="I104" i="16"/>
  <c r="L103" i="16"/>
  <c r="L102" i="16" s="1"/>
  <c r="G103" i="16"/>
  <c r="I103" i="16" s="1"/>
  <c r="K102" i="16"/>
  <c r="H102" i="16"/>
  <c r="G102" i="16"/>
  <c r="F102" i="16"/>
  <c r="E102" i="16"/>
  <c r="J99" i="16"/>
  <c r="J97" i="16" s="1"/>
  <c r="I99" i="16"/>
  <c r="I97" i="16" s="1"/>
  <c r="L98" i="16"/>
  <c r="I98" i="16"/>
  <c r="K97" i="16"/>
  <c r="H97" i="16"/>
  <c r="G97" i="16"/>
  <c r="F97" i="16"/>
  <c r="E97" i="16"/>
  <c r="L94" i="16"/>
  <c r="I94" i="16"/>
  <c r="L93" i="16"/>
  <c r="I93" i="16"/>
  <c r="L92" i="16"/>
  <c r="L91" i="16" s="1"/>
  <c r="G92" i="16"/>
  <c r="I92" i="16" s="1"/>
  <c r="K91" i="16"/>
  <c r="J91" i="16"/>
  <c r="H91" i="16"/>
  <c r="G91" i="16"/>
  <c r="F91" i="16"/>
  <c r="E91" i="16"/>
  <c r="J88" i="16"/>
  <c r="L88" i="16" s="1"/>
  <c r="I88" i="16"/>
  <c r="L87" i="16"/>
  <c r="G87" i="16"/>
  <c r="G86" i="16" s="1"/>
  <c r="K86" i="16"/>
  <c r="H86" i="16"/>
  <c r="F86" i="16"/>
  <c r="E86" i="16"/>
  <c r="L84" i="16"/>
  <c r="I84" i="16"/>
  <c r="L83" i="16"/>
  <c r="L82" i="16" s="1"/>
  <c r="G83" i="16"/>
  <c r="G82" i="16" s="1"/>
  <c r="K82" i="16"/>
  <c r="J82" i="16"/>
  <c r="H82" i="16"/>
  <c r="F82" i="16"/>
  <c r="E82" i="16"/>
  <c r="L79" i="16"/>
  <c r="I79" i="16"/>
  <c r="L78" i="16"/>
  <c r="G78" i="16"/>
  <c r="I78" i="16" s="1"/>
  <c r="K77" i="16"/>
  <c r="J77" i="16"/>
  <c r="H77" i="16"/>
  <c r="G77" i="16"/>
  <c r="F77" i="16"/>
  <c r="E77" i="16"/>
  <c r="L72" i="16"/>
  <c r="I72" i="16"/>
  <c r="L71" i="16"/>
  <c r="I71" i="16"/>
  <c r="L70" i="16"/>
  <c r="G70" i="16"/>
  <c r="G69" i="16" s="1"/>
  <c r="L69" i="16"/>
  <c r="K69" i="16"/>
  <c r="J69" i="16"/>
  <c r="H69" i="16"/>
  <c r="F69" i="16"/>
  <c r="E69" i="16"/>
  <c r="L68" i="16"/>
  <c r="I68" i="16"/>
  <c r="L67" i="16"/>
  <c r="G67" i="16"/>
  <c r="I67" i="16" s="1"/>
  <c r="L66" i="16"/>
  <c r="G66" i="16"/>
  <c r="I66" i="16" s="1"/>
  <c r="L65" i="16"/>
  <c r="I65" i="16"/>
  <c r="L64" i="16"/>
  <c r="I64" i="16"/>
  <c r="L63" i="16"/>
  <c r="G63" i="16"/>
  <c r="I63" i="16" s="1"/>
  <c r="L62" i="16"/>
  <c r="I62" i="16"/>
  <c r="L61" i="16"/>
  <c r="I61" i="16"/>
  <c r="L60" i="16"/>
  <c r="I60" i="16"/>
  <c r="L59" i="16"/>
  <c r="I59" i="16"/>
  <c r="L58" i="16"/>
  <c r="I58" i="16"/>
  <c r="L57" i="16"/>
  <c r="I57" i="16"/>
  <c r="L56" i="16"/>
  <c r="I56" i="16"/>
  <c r="L55" i="16"/>
  <c r="I55" i="16"/>
  <c r="I54" i="16"/>
  <c r="I53" i="16"/>
  <c r="L52" i="16"/>
  <c r="I52" i="16"/>
  <c r="L51" i="16"/>
  <c r="I51" i="16"/>
  <c r="G51" i="16"/>
  <c r="L50" i="16"/>
  <c r="I50" i="16"/>
  <c r="L49" i="16"/>
  <c r="I49" i="16"/>
  <c r="L48" i="16"/>
  <c r="I48" i="16"/>
  <c r="L47" i="16"/>
  <c r="I47" i="16"/>
  <c r="L46" i="16"/>
  <c r="I46" i="16"/>
  <c r="L45" i="16"/>
  <c r="I45" i="16"/>
  <c r="L44" i="16"/>
  <c r="I44" i="16"/>
  <c r="L43" i="16"/>
  <c r="I43" i="16"/>
  <c r="L42" i="16"/>
  <c r="I42" i="16"/>
  <c r="L41" i="16"/>
  <c r="I41" i="16"/>
  <c r="L40" i="16"/>
  <c r="I40" i="16"/>
  <c r="L39" i="16"/>
  <c r="I39" i="16"/>
  <c r="L38" i="16"/>
  <c r="I38" i="16"/>
  <c r="L37" i="16"/>
  <c r="I37" i="16"/>
  <c r="L36" i="16"/>
  <c r="I36" i="16"/>
  <c r="L35" i="16"/>
  <c r="I35" i="16"/>
  <c r="L34" i="16"/>
  <c r="I34" i="16"/>
  <c r="L33" i="16"/>
  <c r="I33" i="16"/>
  <c r="L32" i="16"/>
  <c r="I32" i="16"/>
  <c r="L31" i="16"/>
  <c r="I31" i="16"/>
  <c r="L30" i="16"/>
  <c r="I30" i="16"/>
  <c r="L29" i="16"/>
  <c r="I29" i="16"/>
  <c r="L28" i="16"/>
  <c r="I28" i="16"/>
  <c r="L27" i="16"/>
  <c r="I27" i="16"/>
  <c r="L26" i="16"/>
  <c r="I26" i="16"/>
  <c r="L25" i="16"/>
  <c r="I25" i="16"/>
  <c r="L24" i="16"/>
  <c r="I24" i="16"/>
  <c r="L23" i="16"/>
  <c r="I23" i="16"/>
  <c r="L22" i="16"/>
  <c r="I22" i="16"/>
  <c r="L21" i="16"/>
  <c r="I21" i="16"/>
  <c r="L20" i="16"/>
  <c r="I20" i="16"/>
  <c r="L19" i="16"/>
  <c r="I19" i="16"/>
  <c r="L18" i="16"/>
  <c r="I18" i="16"/>
  <c r="L17" i="16"/>
  <c r="I17" i="16"/>
  <c r="L16" i="16"/>
  <c r="I16" i="16"/>
  <c r="L15" i="16"/>
  <c r="I15" i="16"/>
  <c r="L14" i="16"/>
  <c r="I14" i="16"/>
  <c r="L13" i="16"/>
  <c r="F13" i="16"/>
  <c r="I13" i="16" s="1"/>
  <c r="L12" i="16"/>
  <c r="I12" i="16"/>
  <c r="L11" i="16"/>
  <c r="I11" i="16"/>
  <c r="L10" i="16"/>
  <c r="I10" i="16"/>
  <c r="L9" i="16"/>
  <c r="I9" i="16"/>
  <c r="L8" i="16"/>
  <c r="I8" i="16"/>
  <c r="L7" i="16"/>
  <c r="I7" i="16"/>
  <c r="L6" i="16"/>
  <c r="I6" i="16"/>
  <c r="I83" i="16" l="1"/>
  <c r="I82" i="16" s="1"/>
  <c r="I176" i="16"/>
  <c r="I175" i="16" s="1"/>
  <c r="L177" i="16"/>
  <c r="L175" i="16" s="1"/>
  <c r="I70" i="16"/>
  <c r="I69" i="16" s="1"/>
  <c r="I77" i="16"/>
  <c r="I136" i="16"/>
  <c r="I161" i="16"/>
  <c r="J183" i="16"/>
  <c r="I244" i="16"/>
  <c r="L77" i="16"/>
  <c r="I91" i="16"/>
  <c r="I102" i="16"/>
  <c r="I132" i="16"/>
  <c r="L167" i="16"/>
  <c r="I183" i="16"/>
  <c r="I192" i="16"/>
  <c r="I191" i="16" s="1"/>
  <c r="I225" i="16"/>
  <c r="I224" i="16" s="1"/>
  <c r="L86" i="16"/>
  <c r="J86" i="16"/>
  <c r="I87" i="16"/>
  <c r="I86" i="16" s="1"/>
  <c r="L99" i="16"/>
  <c r="L97" i="16" s="1"/>
  <c r="I114" i="16"/>
  <c r="I113" i="16" s="1"/>
  <c r="J149" i="16"/>
  <c r="I150" i="16"/>
  <c r="I149" i="16" s="1"/>
  <c r="J102" i="16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6" i="5" l="1"/>
  <c r="F31" i="10" l="1"/>
  <c r="D123" i="15" l="1"/>
  <c r="D30" i="15"/>
  <c r="D6" i="15"/>
  <c r="D7" i="15"/>
  <c r="D8" i="15"/>
  <c r="D9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1" i="15"/>
  <c r="D32" i="15"/>
  <c r="D33" i="15"/>
  <c r="D34" i="15"/>
  <c r="D35" i="15"/>
  <c r="D36" i="15"/>
  <c r="D37" i="15"/>
  <c r="D39" i="15"/>
  <c r="D40" i="15"/>
  <c r="D41" i="15"/>
  <c r="D42" i="15"/>
  <c r="D43" i="15"/>
  <c r="D44" i="15"/>
  <c r="D45" i="15"/>
  <c r="D46" i="15"/>
  <c r="D47" i="15"/>
  <c r="D48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2" i="15"/>
  <c r="D74" i="15"/>
  <c r="D75" i="15"/>
  <c r="D76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3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9" i="15"/>
  <c r="D140" i="15"/>
  <c r="D141" i="15"/>
  <c r="D142" i="15"/>
  <c r="D143" i="15"/>
  <c r="D144" i="15"/>
  <c r="D145" i="15"/>
  <c r="D146" i="15"/>
  <c r="D147" i="15"/>
  <c r="D149" i="15"/>
  <c r="D150" i="15"/>
  <c r="D151" i="15"/>
  <c r="D152" i="15"/>
  <c r="D5" i="15"/>
  <c r="D138" i="15"/>
  <c r="D148" i="15"/>
  <c r="D94" i="15"/>
  <c r="D92" i="15"/>
  <c r="D77" i="15"/>
  <c r="D73" i="15"/>
  <c r="D71" i="15"/>
  <c r="D49" i="15"/>
  <c r="D38" i="15"/>
  <c r="D10" i="15"/>
  <c r="D153" i="10" l="1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11" i="12"/>
  <c r="D10" i="12"/>
  <c r="F8" i="12"/>
  <c r="D7" i="12"/>
  <c r="D6" i="12"/>
  <c r="E5" i="12"/>
  <c r="D5" i="12" l="1"/>
  <c r="D8" i="12"/>
  <c r="E10" i="1" l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8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6" i="1"/>
  <c r="I133" i="1" l="1"/>
  <c r="I132" i="1"/>
  <c r="I153" i="1" l="1"/>
  <c r="F9" i="1" l="1"/>
  <c r="F17" i="1"/>
  <c r="F25" i="1"/>
  <c r="F29" i="1"/>
  <c r="F8" i="1"/>
  <c r="F10" i="1"/>
  <c r="F12" i="1"/>
  <c r="F14" i="1"/>
  <c r="F16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13" i="1"/>
  <c r="F21" i="1"/>
  <c r="F33" i="1"/>
  <c r="F37" i="1"/>
  <c r="F41" i="1"/>
  <c r="F45" i="1"/>
  <c r="F49" i="1"/>
  <c r="F6" i="1"/>
  <c r="F7" i="1"/>
  <c r="F11" i="1"/>
  <c r="F15" i="1"/>
  <c r="F23" i="1"/>
  <c r="F27" i="1"/>
  <c r="F31" i="1"/>
  <c r="F35" i="1"/>
  <c r="F39" i="1"/>
  <c r="F43" i="1"/>
  <c r="F47" i="1"/>
  <c r="F51" i="1"/>
  <c r="F53" i="1"/>
  <c r="F57" i="1"/>
  <c r="F65" i="1"/>
  <c r="F69" i="1"/>
  <c r="F73" i="1"/>
  <c r="F77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55" i="1"/>
  <c r="F67" i="1"/>
  <c r="F59" i="1"/>
  <c r="F63" i="1"/>
  <c r="F71" i="1"/>
  <c r="F75" i="1"/>
  <c r="F79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54" i="1"/>
  <c r="F58" i="1"/>
  <c r="F66" i="1"/>
  <c r="F70" i="1"/>
  <c r="F74" i="1"/>
  <c r="F78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G151" i="1" l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53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6" i="1"/>
  <c r="D6" i="1" l="1"/>
  <c r="D151" i="1"/>
  <c r="D147" i="1"/>
  <c r="D143" i="1"/>
  <c r="D139" i="1"/>
  <c r="D131" i="1"/>
  <c r="D127" i="1"/>
  <c r="D119" i="1"/>
  <c r="D115" i="1"/>
  <c r="D107" i="1"/>
  <c r="D99" i="1"/>
  <c r="D95" i="1"/>
  <c r="D87" i="1"/>
  <c r="D83" i="1"/>
  <c r="D75" i="1"/>
  <c r="D71" i="1"/>
  <c r="D67" i="1"/>
  <c r="D59" i="1"/>
  <c r="D55" i="1"/>
  <c r="D47" i="1"/>
  <c r="D43" i="1"/>
  <c r="D35" i="1"/>
  <c r="D23" i="1"/>
  <c r="D146" i="1"/>
  <c r="D138" i="1"/>
  <c r="D134" i="1"/>
  <c r="D126" i="1"/>
  <c r="D118" i="1"/>
  <c r="D114" i="1"/>
  <c r="D106" i="1"/>
  <c r="D102" i="1"/>
  <c r="D94" i="1"/>
  <c r="D90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135" i="1"/>
  <c r="D123" i="1"/>
  <c r="D111" i="1"/>
  <c r="D103" i="1"/>
  <c r="D91" i="1"/>
  <c r="D79" i="1"/>
  <c r="D63" i="1"/>
  <c r="D51" i="1"/>
  <c r="D39" i="1"/>
  <c r="D31" i="1"/>
  <c r="D27" i="1"/>
  <c r="D19" i="1"/>
  <c r="D15" i="1"/>
  <c r="D11" i="1"/>
  <c r="D7" i="1"/>
  <c r="D150" i="1"/>
  <c r="D142" i="1"/>
  <c r="D130" i="1"/>
  <c r="D122" i="1"/>
  <c r="D110" i="1"/>
  <c r="D98" i="1"/>
  <c r="D8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36" i="1"/>
  <c r="D32" i="1"/>
  <c r="D28" i="1"/>
  <c r="D24" i="1"/>
  <c r="D20" i="1"/>
  <c r="D16" i="1"/>
  <c r="D12" i="1"/>
  <c r="D8" i="1"/>
  <c r="H8" i="1" l="1"/>
  <c r="J8" i="1" s="1"/>
  <c r="H24" i="1"/>
  <c r="J24" i="1" s="1"/>
  <c r="H56" i="1"/>
  <c r="J56" i="1" s="1"/>
  <c r="H72" i="1"/>
  <c r="J72" i="1" s="1"/>
  <c r="H88" i="1"/>
  <c r="J88" i="1" s="1"/>
  <c r="H104" i="1"/>
  <c r="J104" i="1" s="1"/>
  <c r="H120" i="1"/>
  <c r="J120" i="1" s="1"/>
  <c r="H136" i="1"/>
  <c r="J136" i="1" s="1"/>
  <c r="H152" i="1"/>
  <c r="J152" i="1" s="1"/>
  <c r="H122" i="1"/>
  <c r="J122" i="1" s="1"/>
  <c r="H27" i="1"/>
  <c r="J27" i="1" s="1"/>
  <c r="H63" i="1"/>
  <c r="J63" i="1" s="1"/>
  <c r="H111" i="1"/>
  <c r="J111" i="1" s="1"/>
  <c r="H13" i="1"/>
  <c r="J13" i="1" s="1"/>
  <c r="H29" i="1"/>
  <c r="J29" i="1" s="1"/>
  <c r="H45" i="1"/>
  <c r="J45" i="1" s="1"/>
  <c r="H77" i="1"/>
  <c r="J77" i="1" s="1"/>
  <c r="H93" i="1"/>
  <c r="J93" i="1" s="1"/>
  <c r="H109" i="1"/>
  <c r="J109" i="1" s="1"/>
  <c r="H125" i="1"/>
  <c r="J125" i="1" s="1"/>
  <c r="H141" i="1"/>
  <c r="J141" i="1" s="1"/>
  <c r="H10" i="1"/>
  <c r="J10" i="1" s="1"/>
  <c r="H26" i="1"/>
  <c r="J26" i="1" s="1"/>
  <c r="H42" i="1"/>
  <c r="J42" i="1" s="1"/>
  <c r="H58" i="1"/>
  <c r="J58" i="1" s="1"/>
  <c r="H74" i="1"/>
  <c r="J74" i="1" s="1"/>
  <c r="H94" i="1"/>
  <c r="J94" i="1" s="1"/>
  <c r="H118" i="1"/>
  <c r="J118" i="1" s="1"/>
  <c r="H146" i="1"/>
  <c r="J146" i="1" s="1"/>
  <c r="H47" i="1"/>
  <c r="J47" i="1" s="1"/>
  <c r="H71" i="1"/>
  <c r="J71" i="1" s="1"/>
  <c r="H95" i="1"/>
  <c r="J95" i="1" s="1"/>
  <c r="H119" i="1"/>
  <c r="J119" i="1" s="1"/>
  <c r="H143" i="1"/>
  <c r="J143" i="1" s="1"/>
  <c r="H12" i="1"/>
  <c r="J12" i="1" s="1"/>
  <c r="H28" i="1"/>
  <c r="J28" i="1" s="1"/>
  <c r="H44" i="1"/>
  <c r="J44" i="1" s="1"/>
  <c r="H60" i="1"/>
  <c r="J60" i="1" s="1"/>
  <c r="H76" i="1"/>
  <c r="J76" i="1" s="1"/>
  <c r="H92" i="1"/>
  <c r="J92" i="1" s="1"/>
  <c r="H108" i="1"/>
  <c r="J108" i="1" s="1"/>
  <c r="H124" i="1"/>
  <c r="J124" i="1" s="1"/>
  <c r="H140" i="1"/>
  <c r="J140" i="1" s="1"/>
  <c r="H86" i="1"/>
  <c r="J86" i="1" s="1"/>
  <c r="H130" i="1"/>
  <c r="J130" i="1" s="1"/>
  <c r="H11" i="1"/>
  <c r="J11" i="1" s="1"/>
  <c r="H31" i="1"/>
  <c r="J31" i="1" s="1"/>
  <c r="H79" i="1"/>
  <c r="J79" i="1" s="1"/>
  <c r="H123" i="1"/>
  <c r="J123" i="1" s="1"/>
  <c r="H17" i="1"/>
  <c r="J17" i="1" s="1"/>
  <c r="H33" i="1"/>
  <c r="J33" i="1" s="1"/>
  <c r="H49" i="1"/>
  <c r="J49" i="1" s="1"/>
  <c r="H65" i="1"/>
  <c r="J65" i="1" s="1"/>
  <c r="H97" i="1"/>
  <c r="J97" i="1" s="1"/>
  <c r="H113" i="1"/>
  <c r="J113" i="1" s="1"/>
  <c r="H129" i="1"/>
  <c r="J129" i="1" s="1"/>
  <c r="H145" i="1"/>
  <c r="J145" i="1" s="1"/>
  <c r="H14" i="1"/>
  <c r="J14" i="1" s="1"/>
  <c r="H30" i="1"/>
  <c r="J30" i="1" s="1"/>
  <c r="H46" i="1"/>
  <c r="J46" i="1" s="1"/>
  <c r="H78" i="1"/>
  <c r="J78" i="1" s="1"/>
  <c r="H102" i="1"/>
  <c r="J102" i="1" s="1"/>
  <c r="H126" i="1"/>
  <c r="J126" i="1" s="1"/>
  <c r="H23" i="1"/>
  <c r="J23" i="1" s="1"/>
  <c r="H55" i="1"/>
  <c r="J55" i="1" s="1"/>
  <c r="H75" i="1"/>
  <c r="J75" i="1" s="1"/>
  <c r="H99" i="1"/>
  <c r="J99" i="1" s="1"/>
  <c r="H127" i="1"/>
  <c r="J127" i="1" s="1"/>
  <c r="H147" i="1"/>
  <c r="J147" i="1" s="1"/>
  <c r="H16" i="1"/>
  <c r="J16" i="1" s="1"/>
  <c r="H32" i="1"/>
  <c r="J32" i="1" s="1"/>
  <c r="H48" i="1"/>
  <c r="J48" i="1" s="1"/>
  <c r="H64" i="1"/>
  <c r="J64" i="1" s="1"/>
  <c r="H80" i="1"/>
  <c r="J80" i="1" s="1"/>
  <c r="H96" i="1"/>
  <c r="J96" i="1" s="1"/>
  <c r="H112" i="1"/>
  <c r="J112" i="1" s="1"/>
  <c r="H128" i="1"/>
  <c r="J128" i="1" s="1"/>
  <c r="H144" i="1"/>
  <c r="J144" i="1" s="1"/>
  <c r="H98" i="1"/>
  <c r="J98" i="1" s="1"/>
  <c r="H142" i="1"/>
  <c r="J142" i="1" s="1"/>
  <c r="H15" i="1"/>
  <c r="J15" i="1" s="1"/>
  <c r="H39" i="1"/>
  <c r="J39" i="1" s="1"/>
  <c r="H91" i="1"/>
  <c r="J91" i="1" s="1"/>
  <c r="H135" i="1"/>
  <c r="J135" i="1" s="1"/>
  <c r="H21" i="1"/>
  <c r="J21" i="1" s="1"/>
  <c r="H37" i="1"/>
  <c r="J37" i="1" s="1"/>
  <c r="H53" i="1"/>
  <c r="J53" i="1" s="1"/>
  <c r="H69" i="1"/>
  <c r="J69" i="1" s="1"/>
  <c r="H85" i="1"/>
  <c r="J85" i="1" s="1"/>
  <c r="H101" i="1"/>
  <c r="J101" i="1" s="1"/>
  <c r="H117" i="1"/>
  <c r="J117" i="1" s="1"/>
  <c r="H133" i="1"/>
  <c r="J133" i="1" s="1"/>
  <c r="H149" i="1"/>
  <c r="J149" i="1" s="1"/>
  <c r="H34" i="1"/>
  <c r="J34" i="1" s="1"/>
  <c r="H50" i="1"/>
  <c r="J50" i="1" s="1"/>
  <c r="H66" i="1"/>
  <c r="J66" i="1" s="1"/>
  <c r="H106" i="1"/>
  <c r="J106" i="1" s="1"/>
  <c r="H134" i="1"/>
  <c r="J134" i="1" s="1"/>
  <c r="H35" i="1"/>
  <c r="J35" i="1" s="1"/>
  <c r="H59" i="1"/>
  <c r="J59" i="1" s="1"/>
  <c r="H107" i="1"/>
  <c r="J107" i="1" s="1"/>
  <c r="H131" i="1"/>
  <c r="J131" i="1" s="1"/>
  <c r="H151" i="1"/>
  <c r="J151" i="1" s="1"/>
  <c r="H20" i="1"/>
  <c r="J20" i="1" s="1"/>
  <c r="H36" i="1"/>
  <c r="J36" i="1" s="1"/>
  <c r="H52" i="1"/>
  <c r="J52" i="1" s="1"/>
  <c r="H68" i="1"/>
  <c r="J68" i="1" s="1"/>
  <c r="H84" i="1"/>
  <c r="J84" i="1" s="1"/>
  <c r="H100" i="1"/>
  <c r="J100" i="1" s="1"/>
  <c r="H116" i="1"/>
  <c r="J116" i="1" s="1"/>
  <c r="H132" i="1"/>
  <c r="J132" i="1" s="1"/>
  <c r="H148" i="1"/>
  <c r="J148" i="1" s="1"/>
  <c r="H110" i="1"/>
  <c r="J110" i="1" s="1"/>
  <c r="H150" i="1"/>
  <c r="J150" i="1" s="1"/>
  <c r="H51" i="1"/>
  <c r="J51" i="1" s="1"/>
  <c r="H103" i="1"/>
  <c r="J103" i="1" s="1"/>
  <c r="H9" i="1"/>
  <c r="J9" i="1" s="1"/>
  <c r="H25" i="1"/>
  <c r="J25" i="1" s="1"/>
  <c r="H41" i="1"/>
  <c r="J41" i="1" s="1"/>
  <c r="H57" i="1"/>
  <c r="J57" i="1" s="1"/>
  <c r="H73" i="1"/>
  <c r="J73" i="1" s="1"/>
  <c r="H89" i="1"/>
  <c r="J89" i="1" s="1"/>
  <c r="H105" i="1"/>
  <c r="J105" i="1" s="1"/>
  <c r="H121" i="1"/>
  <c r="J121" i="1" s="1"/>
  <c r="H137" i="1"/>
  <c r="J137" i="1" s="1"/>
  <c r="H153" i="1"/>
  <c r="J153" i="1" s="1"/>
  <c r="H22" i="1"/>
  <c r="J22" i="1" s="1"/>
  <c r="H38" i="1"/>
  <c r="J38" i="1" s="1"/>
  <c r="H54" i="1"/>
  <c r="J54" i="1" s="1"/>
  <c r="H70" i="1"/>
  <c r="J70" i="1" s="1"/>
  <c r="H90" i="1"/>
  <c r="J90" i="1" s="1"/>
  <c r="H114" i="1"/>
  <c r="J114" i="1" s="1"/>
  <c r="H138" i="1"/>
  <c r="J138" i="1" s="1"/>
  <c r="H43" i="1"/>
  <c r="J43" i="1" s="1"/>
  <c r="H67" i="1"/>
  <c r="J67" i="1" s="1"/>
  <c r="H87" i="1"/>
  <c r="J87" i="1" s="1"/>
  <c r="H115" i="1"/>
  <c r="J115" i="1" s="1"/>
  <c r="H139" i="1"/>
  <c r="J139" i="1" s="1"/>
  <c r="H6" i="1"/>
  <c r="J6" i="1" s="1"/>
  <c r="H7" i="1"/>
  <c r="J7" i="1" s="1"/>
  <c r="D40" i="1" l="1"/>
  <c r="H40" i="1" l="1"/>
  <c r="J40" i="1" s="1"/>
  <c r="D20" i="14" l="1"/>
  <c r="F19" i="1" l="1"/>
  <c r="H19" i="1" s="1"/>
  <c r="J19" i="1" s="1"/>
  <c r="D19" i="14"/>
  <c r="F18" i="1" l="1"/>
  <c r="H18" i="1" l="1"/>
  <c r="J18" i="1" s="1"/>
  <c r="D63" i="14" l="1"/>
  <c r="D62" i="14"/>
  <c r="F62" i="1" l="1"/>
  <c r="H62" i="1" s="1"/>
  <c r="J62" i="1" s="1"/>
  <c r="F61" i="1"/>
  <c r="H61" i="1" s="1"/>
  <c r="J61" i="1" s="1"/>
  <c r="D82" i="14" l="1"/>
  <c r="F81" i="1" s="1"/>
  <c r="D83" i="14"/>
  <c r="D84" i="14"/>
  <c r="F83" i="1" l="1"/>
  <c r="H83" i="1" s="1"/>
  <c r="J83" i="1" s="1"/>
  <c r="F82" i="1"/>
  <c r="H82" i="1" s="1"/>
  <c r="J82" i="1" s="1"/>
  <c r="H81" i="1"/>
  <c r="J81" i="1" s="1"/>
</calcChain>
</file>

<file path=xl/sharedStrings.xml><?xml version="1.0" encoding="utf-8"?>
<sst xmlns="http://schemas.openxmlformats.org/spreadsheetml/2006/main" count="3814" uniqueCount="514">
  <si>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</si>
  <si>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</si>
  <si>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</si>
  <si>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</si>
  <si>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</si>
  <si>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</si>
  <si>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</si>
  <si>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</si>
  <si>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</si>
  <si>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</si>
  <si>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</si>
  <si>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</si>
  <si>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</si>
  <si>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</si>
  <si>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</si>
  <si>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</si>
  <si>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</si>
  <si>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</si>
  <si>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</si>
  <si>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</si>
  <si>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</si>
  <si>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</si>
  <si>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</si>
  <si>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</si>
  <si>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</si>
  <si>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</si>
  <si>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</si>
  <si>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</si>
  <si>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</si>
  <si>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</si>
  <si>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</si>
  <si>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</si>
  <si>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</si>
  <si>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</si>
  <si>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</si>
  <si>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</si>
  <si>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</si>
  <si>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</si>
  <si>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</si>
  <si>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</si>
  <si>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</si>
  <si>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</si>
  <si>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</si>
  <si>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</si>
  <si>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</si>
  <si>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</si>
  <si>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</si>
  <si>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</si>
  <si>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</si>
  <si>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</si>
  <si>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</si>
  <si>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</si>
  <si>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</si>
  <si>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</si>
  <si>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</si>
  <si>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</si>
  <si>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</si>
  <si>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</si>
  <si>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</si>
  <si>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</si>
  <si>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</si>
  <si>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</si>
  <si>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</si>
  <si>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</si>
  <si>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</si>
  <si>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</si>
  <si>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</si>
  <si>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</si>
  <si>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</si>
  <si>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</si>
  <si>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</si>
  <si>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</si>
  <si>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</si>
  <si>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</si>
  <si>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</si>
  <si>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</si>
  <si>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</si>
  <si>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</si>
  <si>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</si>
  <si>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</si>
  <si>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</si>
  <si>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</si>
  <si>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</si>
  <si>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</si>
  <si>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</si>
  <si>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</si>
  <si>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</si>
  <si>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</si>
  <si>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</si>
  <si>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</si>
  <si>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</si>
  <si>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</si>
  <si>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</si>
  <si>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</si>
  <si>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</si>
  <si>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</si>
  <si>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</si>
  <si>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</si>
  <si>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</si>
  <si>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</si>
  <si>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</si>
  <si>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</si>
  <si>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</si>
  <si>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</si>
  <si>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</si>
  <si>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</si>
  <si>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</si>
  <si>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</si>
  <si>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</si>
  <si>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</si>
  <si>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</si>
  <si>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</si>
  <si>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</si>
  <si>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</si>
  <si>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</si>
  <si>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</si>
  <si>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</si>
  <si>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</si>
  <si>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</si>
  <si>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</si>
  <si>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</si>
  <si>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</si>
  <si>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</si>
  <si>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</si>
  <si>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</si>
  <si>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</si>
  <si>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</si>
  <si>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</si>
  <si>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</si>
  <si>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</si>
  <si>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</si>
  <si>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</si>
  <si>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</si>
  <si>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</si>
  <si>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</si>
  <si>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</si>
  <si>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</si>
  <si>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</si>
  <si>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</si>
  <si>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</si>
  <si>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</si>
  <si>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</si>
  <si>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</si>
  <si>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</si>
  <si>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</si>
  <si>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</si>
  <si>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</si>
  <si>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</si>
  <si>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</si>
  <si>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</si>
  <si>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</si>
  <si>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</si>
  <si>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</si>
  <si>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</si>
  <si>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</si>
  <si>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</si>
  <si>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</si>
  <si>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</si>
  <si>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</si>
  <si>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</si>
  <si>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</si>
  <si>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</si>
  <si>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</si>
  <si>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</si>
  <si>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</si>
  <si>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</si>
  <si>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</si>
  <si>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</si>
  <si>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</si>
  <si>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</si>
  <si>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</si>
  <si>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</si>
  <si>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</si>
  <si>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</si>
  <si>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</si>
  <si>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</si>
  <si>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</si>
  <si>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</si>
  <si>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</si>
  <si>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</si>
  <si>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</si>
  <si>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</si>
  <si>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</si>
  <si>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</si>
  <si>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</si>
  <si>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</si>
  <si>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</si>
  <si>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</si>
  <si>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</si>
  <si>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</si>
  <si>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</si>
  <si>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</si>
  <si>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</si>
  <si>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</si>
  <si>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</si>
  <si>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</si>
  <si>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</si>
  <si>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</si>
  <si>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</si>
  <si>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</si>
  <si>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</si>
  <si>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</si>
  <si>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</si>
  <si>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</si>
  <si>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</si>
  <si>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</si>
  <si>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</si>
  <si>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</si>
  <si>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</si>
  <si>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</si>
  <si>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</si>
  <si>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</si>
  <si>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</si>
  <si>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</si>
  <si>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</si>
  <si>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</si>
  <si>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</si>
  <si>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</si>
  <si>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</si>
  <si>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</si>
  <si>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</si>
  <si>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</si>
  <si>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</si>
  <si>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</si>
  <si>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</si>
  <si>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</si>
  <si>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</si>
  <si>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</si>
  <si>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</si>
  <si>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</si>
  <si>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</si>
  <si>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</si>
  <si>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</si>
  <si>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</si>
  <si>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</si>
  <si>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</si>
  <si>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</si>
  <si>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</si>
  <si>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</si>
  <si>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</si>
  <si>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</si>
  <si>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</si>
  <si>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</si>
  <si>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</si>
  <si>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</si>
  <si>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</si>
  <si>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</si>
  <si>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</si>
  <si>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</si>
  <si>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</si>
  <si>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</si>
  <si>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</si>
  <si>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</si>
  <si>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</si>
  <si>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</si>
  <si>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</si>
  <si>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</si>
  <si>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</si>
  <si>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</si>
  <si>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</si>
  <si>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</si>
  <si>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</si>
  <si>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</si>
  <si>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</si>
  <si>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</si>
  <si>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</si>
  <si>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</si>
  <si>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</si>
  <si>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</si>
  <si>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</si>
  <si>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</si>
  <si>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</si>
  <si>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</si>
  <si>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</si>
  <si>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</si>
  <si>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</si>
  <si>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</si>
  <si>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</si>
  <si>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</si>
  <si>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</si>
  <si>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</si>
  <si>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</si>
  <si>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</si>
  <si>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</si>
  <si>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</si>
  <si>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</si>
  <si>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</si>
  <si>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</si>
  <si>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</si>
  <si>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</si>
  <si>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</si>
  <si>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</si>
  <si>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</si>
  <si>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</si>
  <si>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</si>
  <si>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</si>
  <si>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</si>
  <si>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</si>
  <si>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</si>
  <si>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</si>
  <si>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</si>
  <si>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</si>
  <si>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</si>
  <si>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</si>
  <si>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</si>
  <si>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</si>
  <si>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</si>
  <si>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</si>
  <si>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дополнительные виды диагностики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</si>
  <si>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</si>
  <si>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</si>
  <si>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</si>
  <si>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</si>
  <si>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</si>
  <si>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</si>
  <si>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</si>
  <si>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</si>
  <si>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</si>
  <si>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</si>
  <si>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</si>
  <si>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</si>
  <si>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</si>
  <si>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</si>
  <si>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</si>
  <si>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</si>
  <si>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</si>
  <si>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</si>
  <si>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</si>
  <si>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</si>
  <si>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</si>
  <si>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</si>
  <si>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</si>
  <si>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</si>
  <si>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</si>
  <si>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</si>
  <si>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</si>
  <si>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</si>
  <si>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</si>
  <si>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</si>
  <si>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</si>
  <si>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</si>
  <si>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</si>
  <si>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</si>
  <si>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</si>
  <si>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</si>
  <si>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</si>
  <si>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</si>
  <si>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</si>
  <si>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</si>
  <si>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</si>
  <si>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</si>
  <si>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</si>
  <si>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</si>
  <si>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</si>
  <si>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</si>
  <si>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</si>
  <si>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</si>
  <si>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</si>
  <si>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</si>
  <si>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</si>
  <si>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</si>
  <si>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</si>
  <si>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</si>
  <si>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</si>
  <si>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</si>
  <si>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</si>
  <si>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Сумма средств по  сверхбазовой программе ОМС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</si>
  <si>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</si>
  <si>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</si>
  <si>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</si>
  <si>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* - Цитологическое исследование мазка с шейки матки (жидкостной метод), </t>
  </si>
  <si>
    <t>за единицу объема медицинской помощи (исследования в рамках первого этапа диспансеризации взрослого населения)*</t>
  </si>
  <si>
    <t xml:space="preserve"> - Исследование кала на скрытую кровь иммунохимическим методом (количественный метод).</t>
  </si>
  <si>
    <t>КСГ (за исключением КСГ по профилю "Онкология", "Медицинская реабилитация",  КСГ по COVID-19)</t>
  </si>
  <si>
    <t xml:space="preserve"> Объемы финансирования  на 2021 год  (Протокол № 11-21)              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</si>
  <si>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</si>
  <si>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</si>
  <si>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</si>
  <si>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</si>
  <si>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</si>
  <si>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</si>
  <si>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</si>
  <si>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</si>
  <si>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</si>
  <si>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</si>
  <si>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</si>
  <si>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</si>
  <si>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</si>
  <si>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</si>
  <si>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</si>
  <si>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</si>
  <si>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</si>
  <si>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</si>
  <si>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</si>
  <si>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</si>
  <si>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</si>
  <si>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</si>
  <si>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</si>
  <si>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Стоимость оказания медицинской помощи в условиях круглосуточного стационара, на 2021 год.</t>
  </si>
  <si>
    <t>№ пп</t>
  </si>
  <si>
    <t>Реестровый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</si>
  <si>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</si>
  <si>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</si>
  <si>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</si>
  <si>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Всего в рамках базовой программы ОМС (КСГ+ВМП)</t>
  </si>
  <si>
    <t>В рамках сверх базовой программы ОМС (долечивание)</t>
  </si>
  <si>
    <t>профиль "Онкология"</t>
  </si>
  <si>
    <t>профиль "Медицинская реабилитация"</t>
  </si>
  <si>
    <t>КСГ по                COVID-19</t>
  </si>
  <si>
    <t>КСГ (за исключением КСГ по профилям "Онкология", "Медицинская реабилитация", COVID-19)</t>
  </si>
  <si>
    <t>ГБУЗ РБ КВД г. Салават</t>
  </si>
  <si>
    <t>1 А</t>
  </si>
  <si>
    <t>ГБУЗ РБ КВД г. Стерлитамак</t>
  </si>
  <si>
    <t xml:space="preserve">ГБУЗ РБ ГБ № 9 г. Уфа </t>
  </si>
  <si>
    <t xml:space="preserve">ГБУЗ РБ ГКБ № 5 г. Уфа </t>
  </si>
  <si>
    <t>2 А</t>
  </si>
  <si>
    <t xml:space="preserve">ГБУЗ РБ ДБ г. Стерлитамак </t>
  </si>
  <si>
    <t xml:space="preserve">ООО Санаторий "Юматово" </t>
  </si>
  <si>
    <t xml:space="preserve">2 А </t>
  </si>
  <si>
    <t>2 Б</t>
  </si>
  <si>
    <t xml:space="preserve">ГБУЗ РБ ГКБ Демского района г. Уфа </t>
  </si>
  <si>
    <t xml:space="preserve">ГБУЗ РБ ЦГБ г. Сибай </t>
  </si>
  <si>
    <t xml:space="preserve">ГБУЗ РБ ГБ № 2 г. Стерлитамак </t>
  </si>
  <si>
    <t xml:space="preserve">ЧУЗ "КБ "РЖД-Медицина" г. Уфа" </t>
  </si>
  <si>
    <t xml:space="preserve">ООО "Октябрьский сосудистый центр" </t>
  </si>
  <si>
    <t>3А</t>
  </si>
  <si>
    <t xml:space="preserve">ГБУЗ РБ ГБ г. Кумертау </t>
  </si>
  <si>
    <t>3 А</t>
  </si>
  <si>
    <t>Все отделения, кроме указанных ниже</t>
  </si>
  <si>
    <t xml:space="preserve">3 А </t>
  </si>
  <si>
    <t xml:space="preserve">ГБУЗ РБ ГБ N 1 г. Октябрьский </t>
  </si>
  <si>
    <t>ГБУЗ РБ ГБ г. Нефтекамск</t>
  </si>
  <si>
    <t>12215</t>
  </si>
  <si>
    <t>12217</t>
  </si>
  <si>
    <t>12241</t>
  </si>
  <si>
    <t xml:space="preserve">ГБУЗ РБ ГБ г. Салават </t>
  </si>
  <si>
    <t>ГБУЗ РБ ГКБ № 1 г. Стерлитамак</t>
  </si>
  <si>
    <t xml:space="preserve">ГБУЗ РБ ГКБ N 10 г. Уфа </t>
  </si>
  <si>
    <t>ГБУЗ РБ ГКБ № 13 г. Уфа</t>
  </si>
  <si>
    <t xml:space="preserve">ГБУЗ РБ ГКБ N 8 г. Уфа </t>
  </si>
  <si>
    <t xml:space="preserve">ГБУЗ РБ РД N 3 г. Уфа </t>
  </si>
  <si>
    <t xml:space="preserve">ООО "Медсервис" (г. Салават) </t>
  </si>
  <si>
    <t xml:space="preserve">ГАУЗ РКОД МЗ РБ </t>
  </si>
  <si>
    <t>3 Б</t>
  </si>
  <si>
    <t>22108</t>
  </si>
  <si>
    <t>22109</t>
  </si>
  <si>
    <t>22392</t>
  </si>
  <si>
    <t xml:space="preserve">ГБУЗ РКЦ </t>
  </si>
  <si>
    <t>ГБУЗ РКВД № 1</t>
  </si>
  <si>
    <t>3Б</t>
  </si>
  <si>
    <t>22183</t>
  </si>
  <si>
    <t>22184</t>
  </si>
  <si>
    <t>22185</t>
  </si>
  <si>
    <t>22186</t>
  </si>
  <si>
    <t xml:space="preserve">ГБУЗ РКПЦ МЗ РБ </t>
  </si>
  <si>
    <t>316</t>
  </si>
  <si>
    <t>391</t>
  </si>
  <si>
    <t>633</t>
  </si>
  <si>
    <t>634</t>
  </si>
  <si>
    <t>637</t>
  </si>
  <si>
    <t>95</t>
  </si>
  <si>
    <t xml:space="preserve">ГБУЗ РБ БСМП г. Уфа </t>
  </si>
  <si>
    <t>22259</t>
  </si>
  <si>
    <t>22269</t>
  </si>
  <si>
    <t>22262</t>
  </si>
  <si>
    <t>22265</t>
  </si>
  <si>
    <t>22268</t>
  </si>
  <si>
    <t>22579</t>
  </si>
  <si>
    <t xml:space="preserve">ГБУЗ РБ ГДКБ N 17 г. Уфа </t>
  </si>
  <si>
    <t>ГБУЗ РБ ГКБ № 18 г. Уфы</t>
  </si>
  <si>
    <t>10</t>
  </si>
  <si>
    <t>167</t>
  </si>
  <si>
    <t>19</t>
  </si>
  <si>
    <t>21</t>
  </si>
  <si>
    <t>ГБУЗ РБ ГКБ N 21 г. Уфа</t>
  </si>
  <si>
    <t xml:space="preserve">ГБУ "УфНИИ ГБ АН РБ" </t>
  </si>
  <si>
    <t>ГБУЗ РКБ им.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</si>
  <si>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</si>
  <si>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</si>
  <si>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</si>
  <si>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</si>
  <si>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</si>
  <si>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</si>
  <si>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</si>
  <si>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</si>
  <si>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</si>
  <si>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</si>
  <si>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</si>
  <si>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</si>
  <si>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</si>
  <si>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</si>
  <si>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</si>
  <si>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</si>
  <si>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</si>
  <si>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</si>
  <si>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</si>
  <si>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</si>
  <si>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</si>
  <si>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</si>
  <si>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</si>
  <si>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</si>
  <si>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</si>
  <si>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</si>
  <si>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</si>
  <si>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</si>
  <si>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</si>
  <si>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</si>
  <si>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</si>
  <si>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</si>
  <si>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</si>
  <si>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22352</t>
  </si>
  <si>
    <t>22371</t>
  </si>
  <si>
    <t xml:space="preserve">ООО "МД Проект 2010" </t>
  </si>
  <si>
    <t>ФГБОУ ВО БГМУ МЗ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</si>
</sst>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6" fillId="0" borderId="0"/>
    <xf numFmtId="0" fontId="2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6" fillId="0" borderId="0"/>
  </cellStyleXfs>
  <cellXfs count="24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/>
    </xf>
    <xf numFmtId="3" fontId="10" fillId="0" borderId="2" xfId="2" applyNumberFormat="1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left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3" fillId="2" borderId="5" xfId="1" applyNumberFormat="1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left" vertical="center" wrapText="1"/>
    </xf>
    <xf numFmtId="3" fontId="7" fillId="2" borderId="7" xfId="1" applyNumberFormat="1" applyFont="1" applyFill="1" applyBorder="1" applyAlignment="1">
      <alignment horizontal="left" vertical="center" wrapText="1"/>
    </xf>
    <xf numFmtId="3" fontId="8" fillId="2" borderId="7" xfId="1" applyNumberFormat="1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9" fillId="2" borderId="5" xfId="1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shrinkToFit="1"/>
    </xf>
    <xf numFmtId="1" fontId="13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9" fillId="2" borderId="2" xfId="1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shrinkToFit="1"/>
    </xf>
    <xf numFmtId="4" fontId="14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horizontal="right" vertical="center" wrapText="1"/>
    </xf>
    <xf numFmtId="3" fontId="7" fillId="2" borderId="2" xfId="1" applyNumberFormat="1" applyFont="1" applyFill="1" applyBorder="1" applyAlignment="1">
      <alignment horizontal="righ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7" fillId="2" borderId="2" xfId="0" applyNumberFormat="1" applyFont="1" applyFill="1" applyBorder="1" applyAlignment="1">
      <alignment vertical="center"/>
    </xf>
    <xf numFmtId="3" fontId="9" fillId="2" borderId="5" xfId="1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8" fillId="0" borderId="0" xfId="6" applyFont="1" applyFill="1"/>
    <xf numFmtId="0" fontId="19" fillId="0" borderId="0" xfId="6" applyFont="1" applyFill="1" applyBorder="1" applyAlignment="1">
      <alignment horizontal="center" vertical="center" wrapText="1"/>
    </xf>
    <xf numFmtId="3" fontId="18" fillId="0" borderId="0" xfId="6" applyNumberFormat="1" applyFont="1" applyFill="1" applyBorder="1" applyAlignment="1">
      <alignment horizontal="center" vertical="center" wrapText="1"/>
    </xf>
    <xf numFmtId="3" fontId="19" fillId="0" borderId="0" xfId="6" applyNumberFormat="1" applyFont="1" applyFill="1" applyBorder="1" applyAlignment="1">
      <alignment horizontal="center" vertical="center" wrapText="1"/>
    </xf>
    <xf numFmtId="3" fontId="18" fillId="0" borderId="0" xfId="6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49" fontId="18" fillId="0" borderId="2" xfId="9" applyNumberFormat="1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3" fontId="18" fillId="0" borderId="2" xfId="6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49" fontId="18" fillId="0" borderId="2" xfId="9" applyNumberFormat="1" applyFont="1" applyFill="1" applyBorder="1" applyAlignment="1">
      <alignment horizontal="center" vertical="center"/>
    </xf>
    <xf numFmtId="0" fontId="18" fillId="0" borderId="2" xfId="9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49" fontId="18" fillId="0" borderId="2" xfId="6" applyNumberFormat="1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justify" vertical="center" wrapText="1"/>
    </xf>
    <xf numFmtId="0" fontId="19" fillId="0" borderId="2" xfId="6" applyFont="1" applyFill="1" applyBorder="1" applyAlignment="1">
      <alignment horizontal="center" vertical="center" wrapText="1"/>
    </xf>
    <xf numFmtId="0" fontId="19" fillId="0" borderId="2" xfId="9" applyFont="1" applyFill="1" applyBorder="1" applyAlignment="1">
      <alignment horizontal="center" vertical="center" wrapText="1"/>
    </xf>
    <xf numFmtId="0" fontId="19" fillId="0" borderId="2" xfId="6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3" fontId="19" fillId="0" borderId="2" xfId="6" applyNumberFormat="1" applyFont="1" applyFill="1" applyBorder="1" applyAlignment="1">
      <alignment horizontal="center" vertical="center"/>
    </xf>
    <xf numFmtId="0" fontId="19" fillId="0" borderId="0" xfId="6" applyFont="1" applyFill="1"/>
    <xf numFmtId="3" fontId="18" fillId="0" borderId="2" xfId="6" applyNumberFormat="1" applyFont="1" applyFill="1" applyBorder="1" applyAlignment="1"/>
    <xf numFmtId="49" fontId="19" fillId="0" borderId="2" xfId="9" applyNumberFormat="1" applyFont="1" applyFill="1" applyBorder="1" applyAlignment="1">
      <alignment horizontal="center" vertical="center"/>
    </xf>
    <xf numFmtId="49" fontId="19" fillId="0" borderId="2" xfId="9" applyNumberFormat="1" applyFont="1" applyFill="1" applyBorder="1" applyAlignment="1">
      <alignment horizontal="center" vertical="center" wrapText="1"/>
    </xf>
    <xf numFmtId="0" fontId="19" fillId="0" borderId="2" xfId="6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3" fontId="18" fillId="0" borderId="0" xfId="0" applyNumberFormat="1" applyFont="1" applyFill="1" applyBorder="1"/>
    <xf numFmtId="3" fontId="18" fillId="0" borderId="0" xfId="6" applyNumberFormat="1" applyFont="1" applyFill="1" applyAlignment="1"/>
    <xf numFmtId="3" fontId="18" fillId="0" borderId="0" xfId="6" applyNumberFormat="1" applyFont="1" applyFill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right" vertical="center"/>
    </xf>
    <xf numFmtId="3" fontId="19" fillId="0" borderId="0" xfId="0" applyNumberFormat="1" applyFont="1" applyFill="1" applyBorder="1"/>
    <xf numFmtId="0" fontId="18" fillId="0" borderId="0" xfId="0" applyFont="1" applyFill="1" applyBorder="1" applyAlignment="1">
      <alignment horizontal="right" vertical="center" wrapText="1"/>
    </xf>
    <xf numFmtId="3" fontId="18" fillId="0" borderId="1" xfId="6" applyNumberFormat="1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wrapText="1"/>
    </xf>
    <xf numFmtId="3" fontId="18" fillId="0" borderId="1" xfId="6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3" fontId="18" fillId="0" borderId="3" xfId="6" applyNumberFormat="1" applyFont="1" applyFill="1" applyBorder="1" applyAlignment="1">
      <alignment horizontal="center" vertical="center" wrapText="1"/>
    </xf>
    <xf numFmtId="3" fontId="18" fillId="0" borderId="9" xfId="6" applyNumberFormat="1" applyFont="1" applyFill="1" applyBorder="1" applyAlignment="1">
      <alignment horizontal="center" vertical="center" wrapText="1"/>
    </xf>
    <xf numFmtId="3" fontId="18" fillId="0" borderId="1" xfId="6" applyNumberFormat="1" applyFont="1" applyFill="1" applyBorder="1" applyAlignment="1"/>
    <xf numFmtId="0" fontId="18" fillId="0" borderId="9" xfId="0" applyFont="1" applyFill="1" applyBorder="1" applyAlignment="1"/>
    <xf numFmtId="0" fontId="18" fillId="0" borderId="3" xfId="0" applyFont="1" applyFill="1" applyBorder="1" applyAlignment="1"/>
    <xf numFmtId="0" fontId="18" fillId="0" borderId="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3" fontId="18" fillId="0" borderId="9" xfId="6" applyNumberFormat="1" applyFont="1" applyFill="1" applyBorder="1" applyAlignment="1">
      <alignment horizontal="center" vertical="center"/>
    </xf>
    <xf numFmtId="3" fontId="18" fillId="0" borderId="3" xfId="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10" fillId="0" borderId="3" xfId="2" applyNumberFormat="1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left" vertical="center" wrapText="1"/>
    </xf>
    <xf numFmtId="49" fontId="14" fillId="2" borderId="2" xfId="1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left" vertical="center" wrapText="1"/>
    </xf>
    <xf numFmtId="0" fontId="14" fillId="2" borderId="2" xfId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3" fontId="14" fillId="2" borderId="2" xfId="6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</cellXfs>
  <cellStyles count="10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3" xfId="4"/>
    <cellStyle name="Обычный 4" xfId="3"/>
    <cellStyle name="Обычный 83" xfId="2"/>
    <cellStyle name="Обычный 85" xfId="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zoomScale="110" zoomScaleNormal="110" workbookViewId="0">
      <pane xSplit="4" ySplit="5" topLeftCell="E246" activePane="bottomRight" state="frozen"/>
      <selection pane="topRight" activeCell="E1" sqref="E1"/>
      <selection pane="bottomLeft" activeCell="A6" sqref="A6"/>
      <selection pane="bottomRight" activeCell="H246" sqref="H246:H262"/>
    </sheetView>
  </sheetViews>
  <sheetFormatPr defaultRowHeight="11.25" x14ac:dyDescent="0.2"/>
  <cols>
    <col min="1" max="1" width="5.140625" style="121" customWidth="1"/>
    <col min="2" max="2" width="10" style="121" customWidth="1"/>
    <col min="3" max="3" width="24.140625" style="121" customWidth="1"/>
    <col min="4" max="4" width="7" style="121" customWidth="1"/>
    <col min="5" max="5" width="12.85546875" style="154" customWidth="1"/>
    <col min="6" max="7" width="11.42578125" style="154" customWidth="1"/>
    <col min="8" max="8" width="11.5703125" style="154" customWidth="1"/>
    <col min="9" max="9" width="13.28515625" style="154" customWidth="1"/>
    <col min="10" max="10" width="11.85546875" style="154" customWidth="1"/>
    <col min="11" max="11" width="10.42578125" style="154" customWidth="1"/>
    <col min="12" max="12" width="12.42578125" style="154" customWidth="1"/>
    <col min="13" max="13" width="11.140625" style="155" customWidth="1"/>
    <col min="14" max="254" width="9.140625" style="121"/>
    <col min="255" max="255" width="5.140625" style="121" customWidth="1"/>
    <col min="256" max="256" width="10.85546875" style="121" customWidth="1"/>
    <col min="257" max="257" width="34.7109375" style="121" customWidth="1"/>
    <col min="258" max="258" width="0" style="121" hidden="1" customWidth="1"/>
    <col min="259" max="259" width="15.85546875" style="121" customWidth="1"/>
    <col min="260" max="260" width="14.140625" style="121" customWidth="1"/>
    <col min="261" max="261" width="13.140625" style="121" customWidth="1"/>
    <col min="262" max="262" width="14.28515625" style="121" customWidth="1"/>
    <col min="263" max="263" width="15.28515625" style="121" customWidth="1"/>
    <col min="264" max="264" width="13.5703125" style="121" customWidth="1"/>
    <col min="265" max="265" width="13.140625" style="121" customWidth="1"/>
    <col min="266" max="266" width="14.140625" style="121" customWidth="1"/>
    <col min="267" max="267" width="14.5703125" style="121" customWidth="1"/>
    <col min="268" max="510" width="9.140625" style="121"/>
    <col min="511" max="511" width="5.140625" style="121" customWidth="1"/>
    <col min="512" max="512" width="10.85546875" style="121" customWidth="1"/>
    <col min="513" max="513" width="34.7109375" style="121" customWidth="1"/>
    <col min="514" max="514" width="0" style="121" hidden="1" customWidth="1"/>
    <col min="515" max="515" width="15.85546875" style="121" customWidth="1"/>
    <col min="516" max="516" width="14.140625" style="121" customWidth="1"/>
    <col min="517" max="517" width="13.140625" style="121" customWidth="1"/>
    <col min="518" max="518" width="14.28515625" style="121" customWidth="1"/>
    <col min="519" max="519" width="15.28515625" style="121" customWidth="1"/>
    <col min="520" max="520" width="13.5703125" style="121" customWidth="1"/>
    <col min="521" max="521" width="13.140625" style="121" customWidth="1"/>
    <col min="522" max="522" width="14.140625" style="121" customWidth="1"/>
    <col min="523" max="523" width="14.5703125" style="121" customWidth="1"/>
    <col min="524" max="766" width="9.140625" style="121"/>
    <col min="767" max="767" width="5.140625" style="121" customWidth="1"/>
    <col min="768" max="768" width="10.85546875" style="121" customWidth="1"/>
    <col min="769" max="769" width="34.7109375" style="121" customWidth="1"/>
    <col min="770" max="770" width="0" style="121" hidden="1" customWidth="1"/>
    <col min="771" max="771" width="15.85546875" style="121" customWidth="1"/>
    <col min="772" max="772" width="14.140625" style="121" customWidth="1"/>
    <col min="773" max="773" width="13.140625" style="121" customWidth="1"/>
    <col min="774" max="774" width="14.28515625" style="121" customWidth="1"/>
    <col min="775" max="775" width="15.28515625" style="121" customWidth="1"/>
    <col min="776" max="776" width="13.5703125" style="121" customWidth="1"/>
    <col min="777" max="777" width="13.140625" style="121" customWidth="1"/>
    <col min="778" max="778" width="14.140625" style="121" customWidth="1"/>
    <col min="779" max="779" width="14.5703125" style="121" customWidth="1"/>
    <col min="780" max="1022" width="9.140625" style="121"/>
    <col min="1023" max="1023" width="5.140625" style="121" customWidth="1"/>
    <col min="1024" max="1024" width="10.85546875" style="121" customWidth="1"/>
    <col min="1025" max="1025" width="34.7109375" style="121" customWidth="1"/>
    <col min="1026" max="1026" width="0" style="121" hidden="1" customWidth="1"/>
    <col min="1027" max="1027" width="15.85546875" style="121" customWidth="1"/>
    <col min="1028" max="1028" width="14.140625" style="121" customWidth="1"/>
    <col min="1029" max="1029" width="13.140625" style="121" customWidth="1"/>
    <col min="1030" max="1030" width="14.28515625" style="121" customWidth="1"/>
    <col min="1031" max="1031" width="15.28515625" style="121" customWidth="1"/>
    <col min="1032" max="1032" width="13.5703125" style="121" customWidth="1"/>
    <col min="1033" max="1033" width="13.140625" style="121" customWidth="1"/>
    <col min="1034" max="1034" width="14.140625" style="121" customWidth="1"/>
    <col min="1035" max="1035" width="14.5703125" style="121" customWidth="1"/>
    <col min="1036" max="1278" width="9.140625" style="121"/>
    <col min="1279" max="1279" width="5.140625" style="121" customWidth="1"/>
    <col min="1280" max="1280" width="10.85546875" style="121" customWidth="1"/>
    <col min="1281" max="1281" width="34.7109375" style="121" customWidth="1"/>
    <col min="1282" max="1282" width="0" style="121" hidden="1" customWidth="1"/>
    <col min="1283" max="1283" width="15.85546875" style="121" customWidth="1"/>
    <col min="1284" max="1284" width="14.140625" style="121" customWidth="1"/>
    <col min="1285" max="1285" width="13.140625" style="121" customWidth="1"/>
    <col min="1286" max="1286" width="14.28515625" style="121" customWidth="1"/>
    <col min="1287" max="1287" width="15.28515625" style="121" customWidth="1"/>
    <col min="1288" max="1288" width="13.5703125" style="121" customWidth="1"/>
    <col min="1289" max="1289" width="13.140625" style="121" customWidth="1"/>
    <col min="1290" max="1290" width="14.140625" style="121" customWidth="1"/>
    <col min="1291" max="1291" width="14.5703125" style="121" customWidth="1"/>
    <col min="1292" max="1534" width="9.140625" style="121"/>
    <col min="1535" max="1535" width="5.140625" style="121" customWidth="1"/>
    <col min="1536" max="1536" width="10.85546875" style="121" customWidth="1"/>
    <col min="1537" max="1537" width="34.7109375" style="121" customWidth="1"/>
    <col min="1538" max="1538" width="0" style="121" hidden="1" customWidth="1"/>
    <col min="1539" max="1539" width="15.85546875" style="121" customWidth="1"/>
    <col min="1540" max="1540" width="14.140625" style="121" customWidth="1"/>
    <col min="1541" max="1541" width="13.140625" style="121" customWidth="1"/>
    <col min="1542" max="1542" width="14.28515625" style="121" customWidth="1"/>
    <col min="1543" max="1543" width="15.28515625" style="121" customWidth="1"/>
    <col min="1544" max="1544" width="13.5703125" style="121" customWidth="1"/>
    <col min="1545" max="1545" width="13.140625" style="121" customWidth="1"/>
    <col min="1546" max="1546" width="14.140625" style="121" customWidth="1"/>
    <col min="1547" max="1547" width="14.5703125" style="121" customWidth="1"/>
    <col min="1548" max="1790" width="9.140625" style="121"/>
    <col min="1791" max="1791" width="5.140625" style="121" customWidth="1"/>
    <col min="1792" max="1792" width="10.85546875" style="121" customWidth="1"/>
    <col min="1793" max="1793" width="34.7109375" style="121" customWidth="1"/>
    <col min="1794" max="1794" width="0" style="121" hidden="1" customWidth="1"/>
    <col min="1795" max="1795" width="15.85546875" style="121" customWidth="1"/>
    <col min="1796" max="1796" width="14.140625" style="121" customWidth="1"/>
    <col min="1797" max="1797" width="13.140625" style="121" customWidth="1"/>
    <col min="1798" max="1798" width="14.28515625" style="121" customWidth="1"/>
    <col min="1799" max="1799" width="15.28515625" style="121" customWidth="1"/>
    <col min="1800" max="1800" width="13.5703125" style="121" customWidth="1"/>
    <col min="1801" max="1801" width="13.140625" style="121" customWidth="1"/>
    <col min="1802" max="1802" width="14.140625" style="121" customWidth="1"/>
    <col min="1803" max="1803" width="14.5703125" style="121" customWidth="1"/>
    <col min="1804" max="2046" width="9.140625" style="121"/>
    <col min="2047" max="2047" width="5.140625" style="121" customWidth="1"/>
    <col min="2048" max="2048" width="10.85546875" style="121" customWidth="1"/>
    <col min="2049" max="2049" width="34.7109375" style="121" customWidth="1"/>
    <col min="2050" max="2050" width="0" style="121" hidden="1" customWidth="1"/>
    <col min="2051" max="2051" width="15.85546875" style="121" customWidth="1"/>
    <col min="2052" max="2052" width="14.140625" style="121" customWidth="1"/>
    <col min="2053" max="2053" width="13.140625" style="121" customWidth="1"/>
    <col min="2054" max="2054" width="14.28515625" style="121" customWidth="1"/>
    <col min="2055" max="2055" width="15.28515625" style="121" customWidth="1"/>
    <col min="2056" max="2056" width="13.5703125" style="121" customWidth="1"/>
    <col min="2057" max="2057" width="13.140625" style="121" customWidth="1"/>
    <col min="2058" max="2058" width="14.140625" style="121" customWidth="1"/>
    <col min="2059" max="2059" width="14.5703125" style="121" customWidth="1"/>
    <col min="2060" max="2302" width="9.140625" style="121"/>
    <col min="2303" max="2303" width="5.140625" style="121" customWidth="1"/>
    <col min="2304" max="2304" width="10.85546875" style="121" customWidth="1"/>
    <col min="2305" max="2305" width="34.7109375" style="121" customWidth="1"/>
    <col min="2306" max="2306" width="0" style="121" hidden="1" customWidth="1"/>
    <col min="2307" max="2307" width="15.85546875" style="121" customWidth="1"/>
    <col min="2308" max="2308" width="14.140625" style="121" customWidth="1"/>
    <col min="2309" max="2309" width="13.140625" style="121" customWidth="1"/>
    <col min="2310" max="2310" width="14.28515625" style="121" customWidth="1"/>
    <col min="2311" max="2311" width="15.28515625" style="121" customWidth="1"/>
    <col min="2312" max="2312" width="13.5703125" style="121" customWidth="1"/>
    <col min="2313" max="2313" width="13.140625" style="121" customWidth="1"/>
    <col min="2314" max="2314" width="14.140625" style="121" customWidth="1"/>
    <col min="2315" max="2315" width="14.5703125" style="121" customWidth="1"/>
    <col min="2316" max="2558" width="9.140625" style="121"/>
    <col min="2559" max="2559" width="5.140625" style="121" customWidth="1"/>
    <col min="2560" max="2560" width="10.85546875" style="121" customWidth="1"/>
    <col min="2561" max="2561" width="34.7109375" style="121" customWidth="1"/>
    <col min="2562" max="2562" width="0" style="121" hidden="1" customWidth="1"/>
    <col min="2563" max="2563" width="15.85546875" style="121" customWidth="1"/>
    <col min="2564" max="2564" width="14.140625" style="121" customWidth="1"/>
    <col min="2565" max="2565" width="13.140625" style="121" customWidth="1"/>
    <col min="2566" max="2566" width="14.28515625" style="121" customWidth="1"/>
    <col min="2567" max="2567" width="15.28515625" style="121" customWidth="1"/>
    <col min="2568" max="2568" width="13.5703125" style="121" customWidth="1"/>
    <col min="2569" max="2569" width="13.140625" style="121" customWidth="1"/>
    <col min="2570" max="2570" width="14.140625" style="121" customWidth="1"/>
    <col min="2571" max="2571" width="14.5703125" style="121" customWidth="1"/>
    <col min="2572" max="2814" width="9.140625" style="121"/>
    <col min="2815" max="2815" width="5.140625" style="121" customWidth="1"/>
    <col min="2816" max="2816" width="10.85546875" style="121" customWidth="1"/>
    <col min="2817" max="2817" width="34.7109375" style="121" customWidth="1"/>
    <col min="2818" max="2818" width="0" style="121" hidden="1" customWidth="1"/>
    <col min="2819" max="2819" width="15.85546875" style="121" customWidth="1"/>
    <col min="2820" max="2820" width="14.140625" style="121" customWidth="1"/>
    <col min="2821" max="2821" width="13.140625" style="121" customWidth="1"/>
    <col min="2822" max="2822" width="14.28515625" style="121" customWidth="1"/>
    <col min="2823" max="2823" width="15.28515625" style="121" customWidth="1"/>
    <col min="2824" max="2824" width="13.5703125" style="121" customWidth="1"/>
    <col min="2825" max="2825" width="13.140625" style="121" customWidth="1"/>
    <col min="2826" max="2826" width="14.140625" style="121" customWidth="1"/>
    <col min="2827" max="2827" width="14.5703125" style="121" customWidth="1"/>
    <col min="2828" max="3070" width="9.140625" style="121"/>
    <col min="3071" max="3071" width="5.140625" style="121" customWidth="1"/>
    <col min="3072" max="3072" width="10.85546875" style="121" customWidth="1"/>
    <col min="3073" max="3073" width="34.7109375" style="121" customWidth="1"/>
    <col min="3074" max="3074" width="0" style="121" hidden="1" customWidth="1"/>
    <col min="3075" max="3075" width="15.85546875" style="121" customWidth="1"/>
    <col min="3076" max="3076" width="14.140625" style="121" customWidth="1"/>
    <col min="3077" max="3077" width="13.140625" style="121" customWidth="1"/>
    <col min="3078" max="3078" width="14.28515625" style="121" customWidth="1"/>
    <col min="3079" max="3079" width="15.28515625" style="121" customWidth="1"/>
    <col min="3080" max="3080" width="13.5703125" style="121" customWidth="1"/>
    <col min="3081" max="3081" width="13.140625" style="121" customWidth="1"/>
    <col min="3082" max="3082" width="14.140625" style="121" customWidth="1"/>
    <col min="3083" max="3083" width="14.5703125" style="121" customWidth="1"/>
    <col min="3084" max="3326" width="9.140625" style="121"/>
    <col min="3327" max="3327" width="5.140625" style="121" customWidth="1"/>
    <col min="3328" max="3328" width="10.85546875" style="121" customWidth="1"/>
    <col min="3329" max="3329" width="34.7109375" style="121" customWidth="1"/>
    <col min="3330" max="3330" width="0" style="121" hidden="1" customWidth="1"/>
    <col min="3331" max="3331" width="15.85546875" style="121" customWidth="1"/>
    <col min="3332" max="3332" width="14.140625" style="121" customWidth="1"/>
    <col min="3333" max="3333" width="13.140625" style="121" customWidth="1"/>
    <col min="3334" max="3334" width="14.28515625" style="121" customWidth="1"/>
    <col min="3335" max="3335" width="15.28515625" style="121" customWidth="1"/>
    <col min="3336" max="3336" width="13.5703125" style="121" customWidth="1"/>
    <col min="3337" max="3337" width="13.140625" style="121" customWidth="1"/>
    <col min="3338" max="3338" width="14.140625" style="121" customWidth="1"/>
    <col min="3339" max="3339" width="14.5703125" style="121" customWidth="1"/>
    <col min="3340" max="3582" width="9.140625" style="121"/>
    <col min="3583" max="3583" width="5.140625" style="121" customWidth="1"/>
    <col min="3584" max="3584" width="10.85546875" style="121" customWidth="1"/>
    <col min="3585" max="3585" width="34.7109375" style="121" customWidth="1"/>
    <col min="3586" max="3586" width="0" style="121" hidden="1" customWidth="1"/>
    <col min="3587" max="3587" width="15.85546875" style="121" customWidth="1"/>
    <col min="3588" max="3588" width="14.140625" style="121" customWidth="1"/>
    <col min="3589" max="3589" width="13.140625" style="121" customWidth="1"/>
    <col min="3590" max="3590" width="14.28515625" style="121" customWidth="1"/>
    <col min="3591" max="3591" width="15.28515625" style="121" customWidth="1"/>
    <col min="3592" max="3592" width="13.5703125" style="121" customWidth="1"/>
    <col min="3593" max="3593" width="13.140625" style="121" customWidth="1"/>
    <col min="3594" max="3594" width="14.140625" style="121" customWidth="1"/>
    <col min="3595" max="3595" width="14.5703125" style="121" customWidth="1"/>
    <col min="3596" max="3838" width="9.140625" style="121"/>
    <col min="3839" max="3839" width="5.140625" style="121" customWidth="1"/>
    <col min="3840" max="3840" width="10.85546875" style="121" customWidth="1"/>
    <col min="3841" max="3841" width="34.7109375" style="121" customWidth="1"/>
    <col min="3842" max="3842" width="0" style="121" hidden="1" customWidth="1"/>
    <col min="3843" max="3843" width="15.85546875" style="121" customWidth="1"/>
    <col min="3844" max="3844" width="14.140625" style="121" customWidth="1"/>
    <col min="3845" max="3845" width="13.140625" style="121" customWidth="1"/>
    <col min="3846" max="3846" width="14.28515625" style="121" customWidth="1"/>
    <col min="3847" max="3847" width="15.28515625" style="121" customWidth="1"/>
    <col min="3848" max="3848" width="13.5703125" style="121" customWidth="1"/>
    <col min="3849" max="3849" width="13.140625" style="121" customWidth="1"/>
    <col min="3850" max="3850" width="14.140625" style="121" customWidth="1"/>
    <col min="3851" max="3851" width="14.5703125" style="121" customWidth="1"/>
    <col min="3852" max="4094" width="9.140625" style="121"/>
    <col min="4095" max="4095" width="5.140625" style="121" customWidth="1"/>
    <col min="4096" max="4096" width="10.85546875" style="121" customWidth="1"/>
    <col min="4097" max="4097" width="34.7109375" style="121" customWidth="1"/>
    <col min="4098" max="4098" width="0" style="121" hidden="1" customWidth="1"/>
    <col min="4099" max="4099" width="15.85546875" style="121" customWidth="1"/>
    <col min="4100" max="4100" width="14.140625" style="121" customWidth="1"/>
    <col min="4101" max="4101" width="13.140625" style="121" customWidth="1"/>
    <col min="4102" max="4102" width="14.28515625" style="121" customWidth="1"/>
    <col min="4103" max="4103" width="15.28515625" style="121" customWidth="1"/>
    <col min="4104" max="4104" width="13.5703125" style="121" customWidth="1"/>
    <col min="4105" max="4105" width="13.140625" style="121" customWidth="1"/>
    <col min="4106" max="4106" width="14.140625" style="121" customWidth="1"/>
    <col min="4107" max="4107" width="14.5703125" style="121" customWidth="1"/>
    <col min="4108" max="4350" width="9.140625" style="121"/>
    <col min="4351" max="4351" width="5.140625" style="121" customWidth="1"/>
    <col min="4352" max="4352" width="10.85546875" style="121" customWidth="1"/>
    <col min="4353" max="4353" width="34.7109375" style="121" customWidth="1"/>
    <col min="4354" max="4354" width="0" style="121" hidden="1" customWidth="1"/>
    <col min="4355" max="4355" width="15.85546875" style="121" customWidth="1"/>
    <col min="4356" max="4356" width="14.140625" style="121" customWidth="1"/>
    <col min="4357" max="4357" width="13.140625" style="121" customWidth="1"/>
    <col min="4358" max="4358" width="14.28515625" style="121" customWidth="1"/>
    <col min="4359" max="4359" width="15.28515625" style="121" customWidth="1"/>
    <col min="4360" max="4360" width="13.5703125" style="121" customWidth="1"/>
    <col min="4361" max="4361" width="13.140625" style="121" customWidth="1"/>
    <col min="4362" max="4362" width="14.140625" style="121" customWidth="1"/>
    <col min="4363" max="4363" width="14.5703125" style="121" customWidth="1"/>
    <col min="4364" max="4606" width="9.140625" style="121"/>
    <col min="4607" max="4607" width="5.140625" style="121" customWidth="1"/>
    <col min="4608" max="4608" width="10.85546875" style="121" customWidth="1"/>
    <col min="4609" max="4609" width="34.7109375" style="121" customWidth="1"/>
    <col min="4610" max="4610" width="0" style="121" hidden="1" customWidth="1"/>
    <col min="4611" max="4611" width="15.85546875" style="121" customWidth="1"/>
    <col min="4612" max="4612" width="14.140625" style="121" customWidth="1"/>
    <col min="4613" max="4613" width="13.140625" style="121" customWidth="1"/>
    <col min="4614" max="4614" width="14.28515625" style="121" customWidth="1"/>
    <col min="4615" max="4615" width="15.28515625" style="121" customWidth="1"/>
    <col min="4616" max="4616" width="13.5703125" style="121" customWidth="1"/>
    <col min="4617" max="4617" width="13.140625" style="121" customWidth="1"/>
    <col min="4618" max="4618" width="14.140625" style="121" customWidth="1"/>
    <col min="4619" max="4619" width="14.5703125" style="121" customWidth="1"/>
    <col min="4620" max="4862" width="9.140625" style="121"/>
    <col min="4863" max="4863" width="5.140625" style="121" customWidth="1"/>
    <col min="4864" max="4864" width="10.85546875" style="121" customWidth="1"/>
    <col min="4865" max="4865" width="34.7109375" style="121" customWidth="1"/>
    <col min="4866" max="4866" width="0" style="121" hidden="1" customWidth="1"/>
    <col min="4867" max="4867" width="15.85546875" style="121" customWidth="1"/>
    <col min="4868" max="4868" width="14.140625" style="121" customWidth="1"/>
    <col min="4869" max="4869" width="13.140625" style="121" customWidth="1"/>
    <col min="4870" max="4870" width="14.28515625" style="121" customWidth="1"/>
    <col min="4871" max="4871" width="15.28515625" style="121" customWidth="1"/>
    <col min="4872" max="4872" width="13.5703125" style="121" customWidth="1"/>
    <col min="4873" max="4873" width="13.140625" style="121" customWidth="1"/>
    <col min="4874" max="4874" width="14.140625" style="121" customWidth="1"/>
    <col min="4875" max="4875" width="14.5703125" style="121" customWidth="1"/>
    <col min="4876" max="5118" width="9.140625" style="121"/>
    <col min="5119" max="5119" width="5.140625" style="121" customWidth="1"/>
    <col min="5120" max="5120" width="10.85546875" style="121" customWidth="1"/>
    <col min="5121" max="5121" width="34.7109375" style="121" customWidth="1"/>
    <col min="5122" max="5122" width="0" style="121" hidden="1" customWidth="1"/>
    <col min="5123" max="5123" width="15.85546875" style="121" customWidth="1"/>
    <col min="5124" max="5124" width="14.140625" style="121" customWidth="1"/>
    <col min="5125" max="5125" width="13.140625" style="121" customWidth="1"/>
    <col min="5126" max="5126" width="14.28515625" style="121" customWidth="1"/>
    <col min="5127" max="5127" width="15.28515625" style="121" customWidth="1"/>
    <col min="5128" max="5128" width="13.5703125" style="121" customWidth="1"/>
    <col min="5129" max="5129" width="13.140625" style="121" customWidth="1"/>
    <col min="5130" max="5130" width="14.140625" style="121" customWidth="1"/>
    <col min="5131" max="5131" width="14.5703125" style="121" customWidth="1"/>
    <col min="5132" max="5374" width="9.140625" style="121"/>
    <col min="5375" max="5375" width="5.140625" style="121" customWidth="1"/>
    <col min="5376" max="5376" width="10.85546875" style="121" customWidth="1"/>
    <col min="5377" max="5377" width="34.7109375" style="121" customWidth="1"/>
    <col min="5378" max="5378" width="0" style="121" hidden="1" customWidth="1"/>
    <col min="5379" max="5379" width="15.85546875" style="121" customWidth="1"/>
    <col min="5380" max="5380" width="14.140625" style="121" customWidth="1"/>
    <col min="5381" max="5381" width="13.140625" style="121" customWidth="1"/>
    <col min="5382" max="5382" width="14.28515625" style="121" customWidth="1"/>
    <col min="5383" max="5383" width="15.28515625" style="121" customWidth="1"/>
    <col min="5384" max="5384" width="13.5703125" style="121" customWidth="1"/>
    <col min="5385" max="5385" width="13.140625" style="121" customWidth="1"/>
    <col min="5386" max="5386" width="14.140625" style="121" customWidth="1"/>
    <col min="5387" max="5387" width="14.5703125" style="121" customWidth="1"/>
    <col min="5388" max="5630" width="9.140625" style="121"/>
    <col min="5631" max="5631" width="5.140625" style="121" customWidth="1"/>
    <col min="5632" max="5632" width="10.85546875" style="121" customWidth="1"/>
    <col min="5633" max="5633" width="34.7109375" style="121" customWidth="1"/>
    <col min="5634" max="5634" width="0" style="121" hidden="1" customWidth="1"/>
    <col min="5635" max="5635" width="15.85546875" style="121" customWidth="1"/>
    <col min="5636" max="5636" width="14.140625" style="121" customWidth="1"/>
    <col min="5637" max="5637" width="13.140625" style="121" customWidth="1"/>
    <col min="5638" max="5638" width="14.28515625" style="121" customWidth="1"/>
    <col min="5639" max="5639" width="15.28515625" style="121" customWidth="1"/>
    <col min="5640" max="5640" width="13.5703125" style="121" customWidth="1"/>
    <col min="5641" max="5641" width="13.140625" style="121" customWidth="1"/>
    <col min="5642" max="5642" width="14.140625" style="121" customWidth="1"/>
    <col min="5643" max="5643" width="14.5703125" style="121" customWidth="1"/>
    <col min="5644" max="5886" width="9.140625" style="121"/>
    <col min="5887" max="5887" width="5.140625" style="121" customWidth="1"/>
    <col min="5888" max="5888" width="10.85546875" style="121" customWidth="1"/>
    <col min="5889" max="5889" width="34.7109375" style="121" customWidth="1"/>
    <col min="5890" max="5890" width="0" style="121" hidden="1" customWidth="1"/>
    <col min="5891" max="5891" width="15.85546875" style="121" customWidth="1"/>
    <col min="5892" max="5892" width="14.140625" style="121" customWidth="1"/>
    <col min="5893" max="5893" width="13.140625" style="121" customWidth="1"/>
    <col min="5894" max="5894" width="14.28515625" style="121" customWidth="1"/>
    <col min="5895" max="5895" width="15.28515625" style="121" customWidth="1"/>
    <col min="5896" max="5896" width="13.5703125" style="121" customWidth="1"/>
    <col min="5897" max="5897" width="13.140625" style="121" customWidth="1"/>
    <col min="5898" max="5898" width="14.140625" style="121" customWidth="1"/>
    <col min="5899" max="5899" width="14.5703125" style="121" customWidth="1"/>
    <col min="5900" max="6142" width="9.140625" style="121"/>
    <col min="6143" max="6143" width="5.140625" style="121" customWidth="1"/>
    <col min="6144" max="6144" width="10.85546875" style="121" customWidth="1"/>
    <col min="6145" max="6145" width="34.7109375" style="121" customWidth="1"/>
    <col min="6146" max="6146" width="0" style="121" hidden="1" customWidth="1"/>
    <col min="6147" max="6147" width="15.85546875" style="121" customWidth="1"/>
    <col min="6148" max="6148" width="14.140625" style="121" customWidth="1"/>
    <col min="6149" max="6149" width="13.140625" style="121" customWidth="1"/>
    <col min="6150" max="6150" width="14.28515625" style="121" customWidth="1"/>
    <col min="6151" max="6151" width="15.28515625" style="121" customWidth="1"/>
    <col min="6152" max="6152" width="13.5703125" style="121" customWidth="1"/>
    <col min="6153" max="6153" width="13.140625" style="121" customWidth="1"/>
    <col min="6154" max="6154" width="14.140625" style="121" customWidth="1"/>
    <col min="6155" max="6155" width="14.5703125" style="121" customWidth="1"/>
    <col min="6156" max="6398" width="9.140625" style="121"/>
    <col min="6399" max="6399" width="5.140625" style="121" customWidth="1"/>
    <col min="6400" max="6400" width="10.85546875" style="121" customWidth="1"/>
    <col min="6401" max="6401" width="34.7109375" style="121" customWidth="1"/>
    <col min="6402" max="6402" width="0" style="121" hidden="1" customWidth="1"/>
    <col min="6403" max="6403" width="15.85546875" style="121" customWidth="1"/>
    <col min="6404" max="6404" width="14.140625" style="121" customWidth="1"/>
    <col min="6405" max="6405" width="13.140625" style="121" customWidth="1"/>
    <col min="6406" max="6406" width="14.28515625" style="121" customWidth="1"/>
    <col min="6407" max="6407" width="15.28515625" style="121" customWidth="1"/>
    <col min="6408" max="6408" width="13.5703125" style="121" customWidth="1"/>
    <col min="6409" max="6409" width="13.140625" style="121" customWidth="1"/>
    <col min="6410" max="6410" width="14.140625" style="121" customWidth="1"/>
    <col min="6411" max="6411" width="14.5703125" style="121" customWidth="1"/>
    <col min="6412" max="6654" width="9.140625" style="121"/>
    <col min="6655" max="6655" width="5.140625" style="121" customWidth="1"/>
    <col min="6656" max="6656" width="10.85546875" style="121" customWidth="1"/>
    <col min="6657" max="6657" width="34.7109375" style="121" customWidth="1"/>
    <col min="6658" max="6658" width="0" style="121" hidden="1" customWidth="1"/>
    <col min="6659" max="6659" width="15.85546875" style="121" customWidth="1"/>
    <col min="6660" max="6660" width="14.140625" style="121" customWidth="1"/>
    <col min="6661" max="6661" width="13.140625" style="121" customWidth="1"/>
    <col min="6662" max="6662" width="14.28515625" style="121" customWidth="1"/>
    <col min="6663" max="6663" width="15.28515625" style="121" customWidth="1"/>
    <col min="6664" max="6664" width="13.5703125" style="121" customWidth="1"/>
    <col min="6665" max="6665" width="13.140625" style="121" customWidth="1"/>
    <col min="6666" max="6666" width="14.140625" style="121" customWidth="1"/>
    <col min="6667" max="6667" width="14.5703125" style="121" customWidth="1"/>
    <col min="6668" max="6910" width="9.140625" style="121"/>
    <col min="6911" max="6911" width="5.140625" style="121" customWidth="1"/>
    <col min="6912" max="6912" width="10.85546875" style="121" customWidth="1"/>
    <col min="6913" max="6913" width="34.7109375" style="121" customWidth="1"/>
    <col min="6914" max="6914" width="0" style="121" hidden="1" customWidth="1"/>
    <col min="6915" max="6915" width="15.85546875" style="121" customWidth="1"/>
    <col min="6916" max="6916" width="14.140625" style="121" customWidth="1"/>
    <col min="6917" max="6917" width="13.140625" style="121" customWidth="1"/>
    <col min="6918" max="6918" width="14.28515625" style="121" customWidth="1"/>
    <col min="6919" max="6919" width="15.28515625" style="121" customWidth="1"/>
    <col min="6920" max="6920" width="13.5703125" style="121" customWidth="1"/>
    <col min="6921" max="6921" width="13.140625" style="121" customWidth="1"/>
    <col min="6922" max="6922" width="14.140625" style="121" customWidth="1"/>
    <col min="6923" max="6923" width="14.5703125" style="121" customWidth="1"/>
    <col min="6924" max="7166" width="9.140625" style="121"/>
    <col min="7167" max="7167" width="5.140625" style="121" customWidth="1"/>
    <col min="7168" max="7168" width="10.85546875" style="121" customWidth="1"/>
    <col min="7169" max="7169" width="34.7109375" style="121" customWidth="1"/>
    <col min="7170" max="7170" width="0" style="121" hidden="1" customWidth="1"/>
    <col min="7171" max="7171" width="15.85546875" style="121" customWidth="1"/>
    <col min="7172" max="7172" width="14.140625" style="121" customWidth="1"/>
    <col min="7173" max="7173" width="13.140625" style="121" customWidth="1"/>
    <col min="7174" max="7174" width="14.28515625" style="121" customWidth="1"/>
    <col min="7175" max="7175" width="15.28515625" style="121" customWidth="1"/>
    <col min="7176" max="7176" width="13.5703125" style="121" customWidth="1"/>
    <col min="7177" max="7177" width="13.140625" style="121" customWidth="1"/>
    <col min="7178" max="7178" width="14.140625" style="121" customWidth="1"/>
    <col min="7179" max="7179" width="14.5703125" style="121" customWidth="1"/>
    <col min="7180" max="7422" width="9.140625" style="121"/>
    <col min="7423" max="7423" width="5.140625" style="121" customWidth="1"/>
    <col min="7424" max="7424" width="10.85546875" style="121" customWidth="1"/>
    <col min="7425" max="7425" width="34.7109375" style="121" customWidth="1"/>
    <col min="7426" max="7426" width="0" style="121" hidden="1" customWidth="1"/>
    <col min="7427" max="7427" width="15.85546875" style="121" customWidth="1"/>
    <col min="7428" max="7428" width="14.140625" style="121" customWidth="1"/>
    <col min="7429" max="7429" width="13.140625" style="121" customWidth="1"/>
    <col min="7430" max="7430" width="14.28515625" style="121" customWidth="1"/>
    <col min="7431" max="7431" width="15.28515625" style="121" customWidth="1"/>
    <col min="7432" max="7432" width="13.5703125" style="121" customWidth="1"/>
    <col min="7433" max="7433" width="13.140625" style="121" customWidth="1"/>
    <col min="7434" max="7434" width="14.140625" style="121" customWidth="1"/>
    <col min="7435" max="7435" width="14.5703125" style="121" customWidth="1"/>
    <col min="7436" max="7678" width="9.140625" style="121"/>
    <col min="7679" max="7679" width="5.140625" style="121" customWidth="1"/>
    <col min="7680" max="7680" width="10.85546875" style="121" customWidth="1"/>
    <col min="7681" max="7681" width="34.7109375" style="121" customWidth="1"/>
    <col min="7682" max="7682" width="0" style="121" hidden="1" customWidth="1"/>
    <col min="7683" max="7683" width="15.85546875" style="121" customWidth="1"/>
    <col min="7684" max="7684" width="14.140625" style="121" customWidth="1"/>
    <col min="7685" max="7685" width="13.140625" style="121" customWidth="1"/>
    <col min="7686" max="7686" width="14.28515625" style="121" customWidth="1"/>
    <col min="7687" max="7687" width="15.28515625" style="121" customWidth="1"/>
    <col min="7688" max="7688" width="13.5703125" style="121" customWidth="1"/>
    <col min="7689" max="7689" width="13.140625" style="121" customWidth="1"/>
    <col min="7690" max="7690" width="14.140625" style="121" customWidth="1"/>
    <col min="7691" max="7691" width="14.5703125" style="121" customWidth="1"/>
    <col min="7692" max="7934" width="9.140625" style="121"/>
    <col min="7935" max="7935" width="5.140625" style="121" customWidth="1"/>
    <col min="7936" max="7936" width="10.85546875" style="121" customWidth="1"/>
    <col min="7937" max="7937" width="34.7109375" style="121" customWidth="1"/>
    <col min="7938" max="7938" width="0" style="121" hidden="1" customWidth="1"/>
    <col min="7939" max="7939" width="15.85546875" style="121" customWidth="1"/>
    <col min="7940" max="7940" width="14.140625" style="121" customWidth="1"/>
    <col min="7941" max="7941" width="13.140625" style="121" customWidth="1"/>
    <col min="7942" max="7942" width="14.28515625" style="121" customWidth="1"/>
    <col min="7943" max="7943" width="15.28515625" style="121" customWidth="1"/>
    <col min="7944" max="7944" width="13.5703125" style="121" customWidth="1"/>
    <col min="7945" max="7945" width="13.140625" style="121" customWidth="1"/>
    <col min="7946" max="7946" width="14.140625" style="121" customWidth="1"/>
    <col min="7947" max="7947" width="14.5703125" style="121" customWidth="1"/>
    <col min="7948" max="8190" width="9.140625" style="121"/>
    <col min="8191" max="8191" width="5.140625" style="121" customWidth="1"/>
    <col min="8192" max="8192" width="10.85546875" style="121" customWidth="1"/>
    <col min="8193" max="8193" width="34.7109375" style="121" customWidth="1"/>
    <col min="8194" max="8194" width="0" style="121" hidden="1" customWidth="1"/>
    <col min="8195" max="8195" width="15.85546875" style="121" customWidth="1"/>
    <col min="8196" max="8196" width="14.140625" style="121" customWidth="1"/>
    <col min="8197" max="8197" width="13.140625" style="121" customWidth="1"/>
    <col min="8198" max="8198" width="14.28515625" style="121" customWidth="1"/>
    <col min="8199" max="8199" width="15.28515625" style="121" customWidth="1"/>
    <col min="8200" max="8200" width="13.5703125" style="121" customWidth="1"/>
    <col min="8201" max="8201" width="13.140625" style="121" customWidth="1"/>
    <col min="8202" max="8202" width="14.140625" style="121" customWidth="1"/>
    <col min="8203" max="8203" width="14.5703125" style="121" customWidth="1"/>
    <col min="8204" max="8446" width="9.140625" style="121"/>
    <col min="8447" max="8447" width="5.140625" style="121" customWidth="1"/>
    <col min="8448" max="8448" width="10.85546875" style="121" customWidth="1"/>
    <col min="8449" max="8449" width="34.7109375" style="121" customWidth="1"/>
    <col min="8450" max="8450" width="0" style="121" hidden="1" customWidth="1"/>
    <col min="8451" max="8451" width="15.85546875" style="121" customWidth="1"/>
    <col min="8452" max="8452" width="14.140625" style="121" customWidth="1"/>
    <col min="8453" max="8453" width="13.140625" style="121" customWidth="1"/>
    <col min="8454" max="8454" width="14.28515625" style="121" customWidth="1"/>
    <col min="8455" max="8455" width="15.28515625" style="121" customWidth="1"/>
    <col min="8456" max="8456" width="13.5703125" style="121" customWidth="1"/>
    <col min="8457" max="8457" width="13.140625" style="121" customWidth="1"/>
    <col min="8458" max="8458" width="14.140625" style="121" customWidth="1"/>
    <col min="8459" max="8459" width="14.5703125" style="121" customWidth="1"/>
    <col min="8460" max="8702" width="9.140625" style="121"/>
    <col min="8703" max="8703" width="5.140625" style="121" customWidth="1"/>
    <col min="8704" max="8704" width="10.85546875" style="121" customWidth="1"/>
    <col min="8705" max="8705" width="34.7109375" style="121" customWidth="1"/>
    <col min="8706" max="8706" width="0" style="121" hidden="1" customWidth="1"/>
    <col min="8707" max="8707" width="15.85546875" style="121" customWidth="1"/>
    <col min="8708" max="8708" width="14.140625" style="121" customWidth="1"/>
    <col min="8709" max="8709" width="13.140625" style="121" customWidth="1"/>
    <col min="8710" max="8710" width="14.28515625" style="121" customWidth="1"/>
    <col min="8711" max="8711" width="15.28515625" style="121" customWidth="1"/>
    <col min="8712" max="8712" width="13.5703125" style="121" customWidth="1"/>
    <col min="8713" max="8713" width="13.140625" style="121" customWidth="1"/>
    <col min="8714" max="8714" width="14.140625" style="121" customWidth="1"/>
    <col min="8715" max="8715" width="14.5703125" style="121" customWidth="1"/>
    <col min="8716" max="8958" width="9.140625" style="121"/>
    <col min="8959" max="8959" width="5.140625" style="121" customWidth="1"/>
    <col min="8960" max="8960" width="10.85546875" style="121" customWidth="1"/>
    <col min="8961" max="8961" width="34.7109375" style="121" customWidth="1"/>
    <col min="8962" max="8962" width="0" style="121" hidden="1" customWidth="1"/>
    <col min="8963" max="8963" width="15.85546875" style="121" customWidth="1"/>
    <col min="8964" max="8964" width="14.140625" style="121" customWidth="1"/>
    <col min="8965" max="8965" width="13.140625" style="121" customWidth="1"/>
    <col min="8966" max="8966" width="14.28515625" style="121" customWidth="1"/>
    <col min="8967" max="8967" width="15.28515625" style="121" customWidth="1"/>
    <col min="8968" max="8968" width="13.5703125" style="121" customWidth="1"/>
    <col min="8969" max="8969" width="13.140625" style="121" customWidth="1"/>
    <col min="8970" max="8970" width="14.140625" style="121" customWidth="1"/>
    <col min="8971" max="8971" width="14.5703125" style="121" customWidth="1"/>
    <col min="8972" max="9214" width="9.140625" style="121"/>
    <col min="9215" max="9215" width="5.140625" style="121" customWidth="1"/>
    <col min="9216" max="9216" width="10.85546875" style="121" customWidth="1"/>
    <col min="9217" max="9217" width="34.7109375" style="121" customWidth="1"/>
    <col min="9218" max="9218" width="0" style="121" hidden="1" customWidth="1"/>
    <col min="9219" max="9219" width="15.85546875" style="121" customWidth="1"/>
    <col min="9220" max="9220" width="14.140625" style="121" customWidth="1"/>
    <col min="9221" max="9221" width="13.140625" style="121" customWidth="1"/>
    <col min="9222" max="9222" width="14.28515625" style="121" customWidth="1"/>
    <col min="9223" max="9223" width="15.28515625" style="121" customWidth="1"/>
    <col min="9224" max="9224" width="13.5703125" style="121" customWidth="1"/>
    <col min="9225" max="9225" width="13.140625" style="121" customWidth="1"/>
    <col min="9226" max="9226" width="14.140625" style="121" customWidth="1"/>
    <col min="9227" max="9227" width="14.5703125" style="121" customWidth="1"/>
    <col min="9228" max="9470" width="9.140625" style="121"/>
    <col min="9471" max="9471" width="5.140625" style="121" customWidth="1"/>
    <col min="9472" max="9472" width="10.85546875" style="121" customWidth="1"/>
    <col min="9473" max="9473" width="34.7109375" style="121" customWidth="1"/>
    <col min="9474" max="9474" width="0" style="121" hidden="1" customWidth="1"/>
    <col min="9475" max="9475" width="15.85546875" style="121" customWidth="1"/>
    <col min="9476" max="9476" width="14.140625" style="121" customWidth="1"/>
    <col min="9477" max="9477" width="13.140625" style="121" customWidth="1"/>
    <col min="9478" max="9478" width="14.28515625" style="121" customWidth="1"/>
    <col min="9479" max="9479" width="15.28515625" style="121" customWidth="1"/>
    <col min="9480" max="9480" width="13.5703125" style="121" customWidth="1"/>
    <col min="9481" max="9481" width="13.140625" style="121" customWidth="1"/>
    <col min="9482" max="9482" width="14.140625" style="121" customWidth="1"/>
    <col min="9483" max="9483" width="14.5703125" style="121" customWidth="1"/>
    <col min="9484" max="9726" width="9.140625" style="121"/>
    <col min="9727" max="9727" width="5.140625" style="121" customWidth="1"/>
    <col min="9728" max="9728" width="10.85546875" style="121" customWidth="1"/>
    <col min="9729" max="9729" width="34.7109375" style="121" customWidth="1"/>
    <col min="9730" max="9730" width="0" style="121" hidden="1" customWidth="1"/>
    <col min="9731" max="9731" width="15.85546875" style="121" customWidth="1"/>
    <col min="9732" max="9732" width="14.140625" style="121" customWidth="1"/>
    <col min="9733" max="9733" width="13.140625" style="121" customWidth="1"/>
    <col min="9734" max="9734" width="14.28515625" style="121" customWidth="1"/>
    <col min="9735" max="9735" width="15.28515625" style="121" customWidth="1"/>
    <col min="9736" max="9736" width="13.5703125" style="121" customWidth="1"/>
    <col min="9737" max="9737" width="13.140625" style="121" customWidth="1"/>
    <col min="9738" max="9738" width="14.140625" style="121" customWidth="1"/>
    <col min="9739" max="9739" width="14.5703125" style="121" customWidth="1"/>
    <col min="9740" max="9982" width="9.140625" style="121"/>
    <col min="9983" max="9983" width="5.140625" style="121" customWidth="1"/>
    <col min="9984" max="9984" width="10.85546875" style="121" customWidth="1"/>
    <col min="9985" max="9985" width="34.7109375" style="121" customWidth="1"/>
    <col min="9986" max="9986" width="0" style="121" hidden="1" customWidth="1"/>
    <col min="9987" max="9987" width="15.85546875" style="121" customWidth="1"/>
    <col min="9988" max="9988" width="14.140625" style="121" customWidth="1"/>
    <col min="9989" max="9989" width="13.140625" style="121" customWidth="1"/>
    <col min="9990" max="9990" width="14.28515625" style="121" customWidth="1"/>
    <col min="9991" max="9991" width="15.28515625" style="121" customWidth="1"/>
    <col min="9992" max="9992" width="13.5703125" style="121" customWidth="1"/>
    <col min="9993" max="9993" width="13.140625" style="121" customWidth="1"/>
    <col min="9994" max="9994" width="14.140625" style="121" customWidth="1"/>
    <col min="9995" max="9995" width="14.5703125" style="121" customWidth="1"/>
    <col min="9996" max="10238" width="9.140625" style="121"/>
    <col min="10239" max="10239" width="5.140625" style="121" customWidth="1"/>
    <col min="10240" max="10240" width="10.85546875" style="121" customWidth="1"/>
    <col min="10241" max="10241" width="34.7109375" style="121" customWidth="1"/>
    <col min="10242" max="10242" width="0" style="121" hidden="1" customWidth="1"/>
    <col min="10243" max="10243" width="15.85546875" style="121" customWidth="1"/>
    <col min="10244" max="10244" width="14.140625" style="121" customWidth="1"/>
    <col min="10245" max="10245" width="13.140625" style="121" customWidth="1"/>
    <col min="10246" max="10246" width="14.28515625" style="121" customWidth="1"/>
    <col min="10247" max="10247" width="15.28515625" style="121" customWidth="1"/>
    <col min="10248" max="10248" width="13.5703125" style="121" customWidth="1"/>
    <col min="10249" max="10249" width="13.140625" style="121" customWidth="1"/>
    <col min="10250" max="10250" width="14.140625" style="121" customWidth="1"/>
    <col min="10251" max="10251" width="14.5703125" style="121" customWidth="1"/>
    <col min="10252" max="10494" width="9.140625" style="121"/>
    <col min="10495" max="10495" width="5.140625" style="121" customWidth="1"/>
    <col min="10496" max="10496" width="10.85546875" style="121" customWidth="1"/>
    <col min="10497" max="10497" width="34.7109375" style="121" customWidth="1"/>
    <col min="10498" max="10498" width="0" style="121" hidden="1" customWidth="1"/>
    <col min="10499" max="10499" width="15.85546875" style="121" customWidth="1"/>
    <col min="10500" max="10500" width="14.140625" style="121" customWidth="1"/>
    <col min="10501" max="10501" width="13.140625" style="121" customWidth="1"/>
    <col min="10502" max="10502" width="14.28515625" style="121" customWidth="1"/>
    <col min="10503" max="10503" width="15.28515625" style="121" customWidth="1"/>
    <col min="10504" max="10504" width="13.5703125" style="121" customWidth="1"/>
    <col min="10505" max="10505" width="13.140625" style="121" customWidth="1"/>
    <col min="10506" max="10506" width="14.140625" style="121" customWidth="1"/>
    <col min="10507" max="10507" width="14.5703125" style="121" customWidth="1"/>
    <col min="10508" max="10750" width="9.140625" style="121"/>
    <col min="10751" max="10751" width="5.140625" style="121" customWidth="1"/>
    <col min="10752" max="10752" width="10.85546875" style="121" customWidth="1"/>
    <col min="10753" max="10753" width="34.7109375" style="121" customWidth="1"/>
    <col min="10754" max="10754" width="0" style="121" hidden="1" customWidth="1"/>
    <col min="10755" max="10755" width="15.85546875" style="121" customWidth="1"/>
    <col min="10756" max="10756" width="14.140625" style="121" customWidth="1"/>
    <col min="10757" max="10757" width="13.140625" style="121" customWidth="1"/>
    <col min="10758" max="10758" width="14.28515625" style="121" customWidth="1"/>
    <col min="10759" max="10759" width="15.28515625" style="121" customWidth="1"/>
    <col min="10760" max="10760" width="13.5703125" style="121" customWidth="1"/>
    <col min="10761" max="10761" width="13.140625" style="121" customWidth="1"/>
    <col min="10762" max="10762" width="14.140625" style="121" customWidth="1"/>
    <col min="10763" max="10763" width="14.5703125" style="121" customWidth="1"/>
    <col min="10764" max="11006" width="9.140625" style="121"/>
    <col min="11007" max="11007" width="5.140625" style="121" customWidth="1"/>
    <col min="11008" max="11008" width="10.85546875" style="121" customWidth="1"/>
    <col min="11009" max="11009" width="34.7109375" style="121" customWidth="1"/>
    <col min="11010" max="11010" width="0" style="121" hidden="1" customWidth="1"/>
    <col min="11011" max="11011" width="15.85546875" style="121" customWidth="1"/>
    <col min="11012" max="11012" width="14.140625" style="121" customWidth="1"/>
    <col min="11013" max="11013" width="13.140625" style="121" customWidth="1"/>
    <col min="11014" max="11014" width="14.28515625" style="121" customWidth="1"/>
    <col min="11015" max="11015" width="15.28515625" style="121" customWidth="1"/>
    <col min="11016" max="11016" width="13.5703125" style="121" customWidth="1"/>
    <col min="11017" max="11017" width="13.140625" style="121" customWidth="1"/>
    <col min="11018" max="11018" width="14.140625" style="121" customWidth="1"/>
    <col min="11019" max="11019" width="14.5703125" style="121" customWidth="1"/>
    <col min="11020" max="11262" width="9.140625" style="121"/>
    <col min="11263" max="11263" width="5.140625" style="121" customWidth="1"/>
    <col min="11264" max="11264" width="10.85546875" style="121" customWidth="1"/>
    <col min="11265" max="11265" width="34.7109375" style="121" customWidth="1"/>
    <col min="11266" max="11266" width="0" style="121" hidden="1" customWidth="1"/>
    <col min="11267" max="11267" width="15.85546875" style="121" customWidth="1"/>
    <col min="11268" max="11268" width="14.140625" style="121" customWidth="1"/>
    <col min="11269" max="11269" width="13.140625" style="121" customWidth="1"/>
    <col min="11270" max="11270" width="14.28515625" style="121" customWidth="1"/>
    <col min="11271" max="11271" width="15.28515625" style="121" customWidth="1"/>
    <col min="11272" max="11272" width="13.5703125" style="121" customWidth="1"/>
    <col min="11273" max="11273" width="13.140625" style="121" customWidth="1"/>
    <col min="11274" max="11274" width="14.140625" style="121" customWidth="1"/>
    <col min="11275" max="11275" width="14.5703125" style="121" customWidth="1"/>
    <col min="11276" max="11518" width="9.140625" style="121"/>
    <col min="11519" max="11519" width="5.140625" style="121" customWidth="1"/>
    <col min="11520" max="11520" width="10.85546875" style="121" customWidth="1"/>
    <col min="11521" max="11521" width="34.7109375" style="121" customWidth="1"/>
    <col min="11522" max="11522" width="0" style="121" hidden="1" customWidth="1"/>
    <col min="11523" max="11523" width="15.85546875" style="121" customWidth="1"/>
    <col min="11524" max="11524" width="14.140625" style="121" customWidth="1"/>
    <col min="11525" max="11525" width="13.140625" style="121" customWidth="1"/>
    <col min="11526" max="11526" width="14.28515625" style="121" customWidth="1"/>
    <col min="11527" max="11527" width="15.28515625" style="121" customWidth="1"/>
    <col min="11528" max="11528" width="13.5703125" style="121" customWidth="1"/>
    <col min="11529" max="11529" width="13.140625" style="121" customWidth="1"/>
    <col min="11530" max="11530" width="14.140625" style="121" customWidth="1"/>
    <col min="11531" max="11531" width="14.5703125" style="121" customWidth="1"/>
    <col min="11532" max="11774" width="9.140625" style="121"/>
    <col min="11775" max="11775" width="5.140625" style="121" customWidth="1"/>
    <col min="11776" max="11776" width="10.85546875" style="121" customWidth="1"/>
    <col min="11777" max="11777" width="34.7109375" style="121" customWidth="1"/>
    <col min="11778" max="11778" width="0" style="121" hidden="1" customWidth="1"/>
    <col min="11779" max="11779" width="15.85546875" style="121" customWidth="1"/>
    <col min="11780" max="11780" width="14.140625" style="121" customWidth="1"/>
    <col min="11781" max="11781" width="13.140625" style="121" customWidth="1"/>
    <col min="11782" max="11782" width="14.28515625" style="121" customWidth="1"/>
    <col min="11783" max="11783" width="15.28515625" style="121" customWidth="1"/>
    <col min="11784" max="11784" width="13.5703125" style="121" customWidth="1"/>
    <col min="11785" max="11785" width="13.140625" style="121" customWidth="1"/>
    <col min="11786" max="11786" width="14.140625" style="121" customWidth="1"/>
    <col min="11787" max="11787" width="14.5703125" style="121" customWidth="1"/>
    <col min="11788" max="12030" width="9.140625" style="121"/>
    <col min="12031" max="12031" width="5.140625" style="121" customWidth="1"/>
    <col min="12032" max="12032" width="10.85546875" style="121" customWidth="1"/>
    <col min="12033" max="12033" width="34.7109375" style="121" customWidth="1"/>
    <col min="12034" max="12034" width="0" style="121" hidden="1" customWidth="1"/>
    <col min="12035" max="12035" width="15.85546875" style="121" customWidth="1"/>
    <col min="12036" max="12036" width="14.140625" style="121" customWidth="1"/>
    <col min="12037" max="12037" width="13.140625" style="121" customWidth="1"/>
    <col min="12038" max="12038" width="14.28515625" style="121" customWidth="1"/>
    <col min="12039" max="12039" width="15.28515625" style="121" customWidth="1"/>
    <col min="12040" max="12040" width="13.5703125" style="121" customWidth="1"/>
    <col min="12041" max="12041" width="13.140625" style="121" customWidth="1"/>
    <col min="12042" max="12042" width="14.140625" style="121" customWidth="1"/>
    <col min="12043" max="12043" width="14.5703125" style="121" customWidth="1"/>
    <col min="12044" max="12286" width="9.140625" style="121"/>
    <col min="12287" max="12287" width="5.140625" style="121" customWidth="1"/>
    <col min="12288" max="12288" width="10.85546875" style="121" customWidth="1"/>
    <col min="12289" max="12289" width="34.7109375" style="121" customWidth="1"/>
    <col min="12290" max="12290" width="0" style="121" hidden="1" customWidth="1"/>
    <col min="12291" max="12291" width="15.85546875" style="121" customWidth="1"/>
    <col min="12292" max="12292" width="14.140625" style="121" customWidth="1"/>
    <col min="12293" max="12293" width="13.140625" style="121" customWidth="1"/>
    <col min="12294" max="12294" width="14.28515625" style="121" customWidth="1"/>
    <col min="12295" max="12295" width="15.28515625" style="121" customWidth="1"/>
    <col min="12296" max="12296" width="13.5703125" style="121" customWidth="1"/>
    <col min="12297" max="12297" width="13.140625" style="121" customWidth="1"/>
    <col min="12298" max="12298" width="14.140625" style="121" customWidth="1"/>
    <col min="12299" max="12299" width="14.5703125" style="121" customWidth="1"/>
    <col min="12300" max="12542" width="9.140625" style="121"/>
    <col min="12543" max="12543" width="5.140625" style="121" customWidth="1"/>
    <col min="12544" max="12544" width="10.85546875" style="121" customWidth="1"/>
    <col min="12545" max="12545" width="34.7109375" style="121" customWidth="1"/>
    <col min="12546" max="12546" width="0" style="121" hidden="1" customWidth="1"/>
    <col min="12547" max="12547" width="15.85546875" style="121" customWidth="1"/>
    <col min="12548" max="12548" width="14.140625" style="121" customWidth="1"/>
    <col min="12549" max="12549" width="13.140625" style="121" customWidth="1"/>
    <col min="12550" max="12550" width="14.28515625" style="121" customWidth="1"/>
    <col min="12551" max="12551" width="15.28515625" style="121" customWidth="1"/>
    <col min="12552" max="12552" width="13.5703125" style="121" customWidth="1"/>
    <col min="12553" max="12553" width="13.140625" style="121" customWidth="1"/>
    <col min="12554" max="12554" width="14.140625" style="121" customWidth="1"/>
    <col min="12555" max="12555" width="14.5703125" style="121" customWidth="1"/>
    <col min="12556" max="12798" width="9.140625" style="121"/>
    <col min="12799" max="12799" width="5.140625" style="121" customWidth="1"/>
    <col min="12800" max="12800" width="10.85546875" style="121" customWidth="1"/>
    <col min="12801" max="12801" width="34.7109375" style="121" customWidth="1"/>
    <col min="12802" max="12802" width="0" style="121" hidden="1" customWidth="1"/>
    <col min="12803" max="12803" width="15.85546875" style="121" customWidth="1"/>
    <col min="12804" max="12804" width="14.140625" style="121" customWidth="1"/>
    <col min="12805" max="12805" width="13.140625" style="121" customWidth="1"/>
    <col min="12806" max="12806" width="14.28515625" style="121" customWidth="1"/>
    <col min="12807" max="12807" width="15.28515625" style="121" customWidth="1"/>
    <col min="12808" max="12808" width="13.5703125" style="121" customWidth="1"/>
    <col min="12809" max="12809" width="13.140625" style="121" customWidth="1"/>
    <col min="12810" max="12810" width="14.140625" style="121" customWidth="1"/>
    <col min="12811" max="12811" width="14.5703125" style="121" customWidth="1"/>
    <col min="12812" max="13054" width="9.140625" style="121"/>
    <col min="13055" max="13055" width="5.140625" style="121" customWidth="1"/>
    <col min="13056" max="13056" width="10.85546875" style="121" customWidth="1"/>
    <col min="13057" max="13057" width="34.7109375" style="121" customWidth="1"/>
    <col min="13058" max="13058" width="0" style="121" hidden="1" customWidth="1"/>
    <col min="13059" max="13059" width="15.85546875" style="121" customWidth="1"/>
    <col min="13060" max="13060" width="14.140625" style="121" customWidth="1"/>
    <col min="13061" max="13061" width="13.140625" style="121" customWidth="1"/>
    <col min="13062" max="13062" width="14.28515625" style="121" customWidth="1"/>
    <col min="13063" max="13063" width="15.28515625" style="121" customWidth="1"/>
    <col min="13064" max="13064" width="13.5703125" style="121" customWidth="1"/>
    <col min="13065" max="13065" width="13.140625" style="121" customWidth="1"/>
    <col min="13066" max="13066" width="14.140625" style="121" customWidth="1"/>
    <col min="13067" max="13067" width="14.5703125" style="121" customWidth="1"/>
    <col min="13068" max="13310" width="9.140625" style="121"/>
    <col min="13311" max="13311" width="5.140625" style="121" customWidth="1"/>
    <col min="13312" max="13312" width="10.85546875" style="121" customWidth="1"/>
    <col min="13313" max="13313" width="34.7109375" style="121" customWidth="1"/>
    <col min="13314" max="13314" width="0" style="121" hidden="1" customWidth="1"/>
    <col min="13315" max="13315" width="15.85546875" style="121" customWidth="1"/>
    <col min="13316" max="13316" width="14.140625" style="121" customWidth="1"/>
    <col min="13317" max="13317" width="13.140625" style="121" customWidth="1"/>
    <col min="13318" max="13318" width="14.28515625" style="121" customWidth="1"/>
    <col min="13319" max="13319" width="15.28515625" style="121" customWidth="1"/>
    <col min="13320" max="13320" width="13.5703125" style="121" customWidth="1"/>
    <col min="13321" max="13321" width="13.140625" style="121" customWidth="1"/>
    <col min="13322" max="13322" width="14.140625" style="121" customWidth="1"/>
    <col min="13323" max="13323" width="14.5703125" style="121" customWidth="1"/>
    <col min="13324" max="13566" width="9.140625" style="121"/>
    <col min="13567" max="13567" width="5.140625" style="121" customWidth="1"/>
    <col min="13568" max="13568" width="10.85546875" style="121" customWidth="1"/>
    <col min="13569" max="13569" width="34.7109375" style="121" customWidth="1"/>
    <col min="13570" max="13570" width="0" style="121" hidden="1" customWidth="1"/>
    <col min="13571" max="13571" width="15.85546875" style="121" customWidth="1"/>
    <col min="13572" max="13572" width="14.140625" style="121" customWidth="1"/>
    <col min="13573" max="13573" width="13.140625" style="121" customWidth="1"/>
    <col min="13574" max="13574" width="14.28515625" style="121" customWidth="1"/>
    <col min="13575" max="13575" width="15.28515625" style="121" customWidth="1"/>
    <col min="13576" max="13576" width="13.5703125" style="121" customWidth="1"/>
    <col min="13577" max="13577" width="13.140625" style="121" customWidth="1"/>
    <col min="13578" max="13578" width="14.140625" style="121" customWidth="1"/>
    <col min="13579" max="13579" width="14.5703125" style="121" customWidth="1"/>
    <col min="13580" max="13822" width="9.140625" style="121"/>
    <col min="13823" max="13823" width="5.140625" style="121" customWidth="1"/>
    <col min="13824" max="13824" width="10.85546875" style="121" customWidth="1"/>
    <col min="13825" max="13825" width="34.7109375" style="121" customWidth="1"/>
    <col min="13826" max="13826" width="0" style="121" hidden="1" customWidth="1"/>
    <col min="13827" max="13827" width="15.85546875" style="121" customWidth="1"/>
    <col min="13828" max="13828" width="14.140625" style="121" customWidth="1"/>
    <col min="13829" max="13829" width="13.140625" style="121" customWidth="1"/>
    <col min="13830" max="13830" width="14.28515625" style="121" customWidth="1"/>
    <col min="13831" max="13831" width="15.28515625" style="121" customWidth="1"/>
    <col min="13832" max="13832" width="13.5703125" style="121" customWidth="1"/>
    <col min="13833" max="13833" width="13.140625" style="121" customWidth="1"/>
    <col min="13834" max="13834" width="14.140625" style="121" customWidth="1"/>
    <col min="13835" max="13835" width="14.5703125" style="121" customWidth="1"/>
    <col min="13836" max="14078" width="9.140625" style="121"/>
    <col min="14079" max="14079" width="5.140625" style="121" customWidth="1"/>
    <col min="14080" max="14080" width="10.85546875" style="121" customWidth="1"/>
    <col min="14081" max="14081" width="34.7109375" style="121" customWidth="1"/>
    <col min="14082" max="14082" width="0" style="121" hidden="1" customWidth="1"/>
    <col min="14083" max="14083" width="15.85546875" style="121" customWidth="1"/>
    <col min="14084" max="14084" width="14.140625" style="121" customWidth="1"/>
    <col min="14085" max="14085" width="13.140625" style="121" customWidth="1"/>
    <col min="14086" max="14086" width="14.28515625" style="121" customWidth="1"/>
    <col min="14087" max="14087" width="15.28515625" style="121" customWidth="1"/>
    <col min="14088" max="14088" width="13.5703125" style="121" customWidth="1"/>
    <col min="14089" max="14089" width="13.140625" style="121" customWidth="1"/>
    <col min="14090" max="14090" width="14.140625" style="121" customWidth="1"/>
    <col min="14091" max="14091" width="14.5703125" style="121" customWidth="1"/>
    <col min="14092" max="14334" width="9.140625" style="121"/>
    <col min="14335" max="14335" width="5.140625" style="121" customWidth="1"/>
    <col min="14336" max="14336" width="10.85546875" style="121" customWidth="1"/>
    <col min="14337" max="14337" width="34.7109375" style="121" customWidth="1"/>
    <col min="14338" max="14338" width="0" style="121" hidden="1" customWidth="1"/>
    <col min="14339" max="14339" width="15.85546875" style="121" customWidth="1"/>
    <col min="14340" max="14340" width="14.140625" style="121" customWidth="1"/>
    <col min="14341" max="14341" width="13.140625" style="121" customWidth="1"/>
    <col min="14342" max="14342" width="14.28515625" style="121" customWidth="1"/>
    <col min="14343" max="14343" width="15.28515625" style="121" customWidth="1"/>
    <col min="14344" max="14344" width="13.5703125" style="121" customWidth="1"/>
    <col min="14345" max="14345" width="13.140625" style="121" customWidth="1"/>
    <col min="14346" max="14346" width="14.140625" style="121" customWidth="1"/>
    <col min="14347" max="14347" width="14.5703125" style="121" customWidth="1"/>
    <col min="14348" max="14590" width="9.140625" style="121"/>
    <col min="14591" max="14591" width="5.140625" style="121" customWidth="1"/>
    <col min="14592" max="14592" width="10.85546875" style="121" customWidth="1"/>
    <col min="14593" max="14593" width="34.7109375" style="121" customWidth="1"/>
    <col min="14594" max="14594" width="0" style="121" hidden="1" customWidth="1"/>
    <col min="14595" max="14595" width="15.85546875" style="121" customWidth="1"/>
    <col min="14596" max="14596" width="14.140625" style="121" customWidth="1"/>
    <col min="14597" max="14597" width="13.140625" style="121" customWidth="1"/>
    <col min="14598" max="14598" width="14.28515625" style="121" customWidth="1"/>
    <col min="14599" max="14599" width="15.28515625" style="121" customWidth="1"/>
    <col min="14600" max="14600" width="13.5703125" style="121" customWidth="1"/>
    <col min="14601" max="14601" width="13.140625" style="121" customWidth="1"/>
    <col min="14602" max="14602" width="14.140625" style="121" customWidth="1"/>
    <col min="14603" max="14603" width="14.5703125" style="121" customWidth="1"/>
    <col min="14604" max="14846" width="9.140625" style="121"/>
    <col min="14847" max="14847" width="5.140625" style="121" customWidth="1"/>
    <col min="14848" max="14848" width="10.85546875" style="121" customWidth="1"/>
    <col min="14849" max="14849" width="34.7109375" style="121" customWidth="1"/>
    <col min="14850" max="14850" width="0" style="121" hidden="1" customWidth="1"/>
    <col min="14851" max="14851" width="15.85546875" style="121" customWidth="1"/>
    <col min="14852" max="14852" width="14.140625" style="121" customWidth="1"/>
    <col min="14853" max="14853" width="13.140625" style="121" customWidth="1"/>
    <col min="14854" max="14854" width="14.28515625" style="121" customWidth="1"/>
    <col min="14855" max="14855" width="15.28515625" style="121" customWidth="1"/>
    <col min="14856" max="14856" width="13.5703125" style="121" customWidth="1"/>
    <col min="14857" max="14857" width="13.140625" style="121" customWidth="1"/>
    <col min="14858" max="14858" width="14.140625" style="121" customWidth="1"/>
    <col min="14859" max="14859" width="14.5703125" style="121" customWidth="1"/>
    <col min="14860" max="15102" width="9.140625" style="121"/>
    <col min="15103" max="15103" width="5.140625" style="121" customWidth="1"/>
    <col min="15104" max="15104" width="10.85546875" style="121" customWidth="1"/>
    <col min="15105" max="15105" width="34.7109375" style="121" customWidth="1"/>
    <col min="15106" max="15106" width="0" style="121" hidden="1" customWidth="1"/>
    <col min="15107" max="15107" width="15.85546875" style="121" customWidth="1"/>
    <col min="15108" max="15108" width="14.140625" style="121" customWidth="1"/>
    <col min="15109" max="15109" width="13.140625" style="121" customWidth="1"/>
    <col min="15110" max="15110" width="14.28515625" style="121" customWidth="1"/>
    <col min="15111" max="15111" width="15.28515625" style="121" customWidth="1"/>
    <col min="15112" max="15112" width="13.5703125" style="121" customWidth="1"/>
    <col min="15113" max="15113" width="13.140625" style="121" customWidth="1"/>
    <col min="15114" max="15114" width="14.140625" style="121" customWidth="1"/>
    <col min="15115" max="15115" width="14.5703125" style="121" customWidth="1"/>
    <col min="15116" max="15358" width="9.140625" style="121"/>
    <col min="15359" max="15359" width="5.140625" style="121" customWidth="1"/>
    <col min="15360" max="15360" width="10.85546875" style="121" customWidth="1"/>
    <col min="15361" max="15361" width="34.7109375" style="121" customWidth="1"/>
    <col min="15362" max="15362" width="0" style="121" hidden="1" customWidth="1"/>
    <col min="15363" max="15363" width="15.85546875" style="121" customWidth="1"/>
    <col min="15364" max="15364" width="14.140625" style="121" customWidth="1"/>
    <col min="15365" max="15365" width="13.140625" style="121" customWidth="1"/>
    <col min="15366" max="15366" width="14.28515625" style="121" customWidth="1"/>
    <col min="15367" max="15367" width="15.28515625" style="121" customWidth="1"/>
    <col min="15368" max="15368" width="13.5703125" style="121" customWidth="1"/>
    <col min="15369" max="15369" width="13.140625" style="121" customWidth="1"/>
    <col min="15370" max="15370" width="14.140625" style="121" customWidth="1"/>
    <col min="15371" max="15371" width="14.5703125" style="121" customWidth="1"/>
    <col min="15372" max="15614" width="9.140625" style="121"/>
    <col min="15615" max="15615" width="5.140625" style="121" customWidth="1"/>
    <col min="15616" max="15616" width="10.85546875" style="121" customWidth="1"/>
    <col min="15617" max="15617" width="34.7109375" style="121" customWidth="1"/>
    <col min="15618" max="15618" width="0" style="121" hidden="1" customWidth="1"/>
    <col min="15619" max="15619" width="15.85546875" style="121" customWidth="1"/>
    <col min="15620" max="15620" width="14.140625" style="121" customWidth="1"/>
    <col min="15621" max="15621" width="13.140625" style="121" customWidth="1"/>
    <col min="15622" max="15622" width="14.28515625" style="121" customWidth="1"/>
    <col min="15623" max="15623" width="15.28515625" style="121" customWidth="1"/>
    <col min="15624" max="15624" width="13.5703125" style="121" customWidth="1"/>
    <col min="15625" max="15625" width="13.140625" style="121" customWidth="1"/>
    <col min="15626" max="15626" width="14.140625" style="121" customWidth="1"/>
    <col min="15627" max="15627" width="14.5703125" style="121" customWidth="1"/>
    <col min="15628" max="15870" width="9.140625" style="121"/>
    <col min="15871" max="15871" width="5.140625" style="121" customWidth="1"/>
    <col min="15872" max="15872" width="10.85546875" style="121" customWidth="1"/>
    <col min="15873" max="15873" width="34.7109375" style="121" customWidth="1"/>
    <col min="15874" max="15874" width="0" style="121" hidden="1" customWidth="1"/>
    <col min="15875" max="15875" width="15.85546875" style="121" customWidth="1"/>
    <col min="15876" max="15876" width="14.140625" style="121" customWidth="1"/>
    <col min="15877" max="15877" width="13.140625" style="121" customWidth="1"/>
    <col min="15878" max="15878" width="14.28515625" style="121" customWidth="1"/>
    <col min="15879" max="15879" width="15.28515625" style="121" customWidth="1"/>
    <col min="15880" max="15880" width="13.5703125" style="121" customWidth="1"/>
    <col min="15881" max="15881" width="13.140625" style="121" customWidth="1"/>
    <col min="15882" max="15882" width="14.140625" style="121" customWidth="1"/>
    <col min="15883" max="15883" width="14.5703125" style="121" customWidth="1"/>
    <col min="15884" max="16126" width="9.140625" style="121"/>
    <col min="16127" max="16127" width="5.140625" style="121" customWidth="1"/>
    <col min="16128" max="16128" width="10.85546875" style="121" customWidth="1"/>
    <col min="16129" max="16129" width="34.7109375" style="121" customWidth="1"/>
    <col min="16130" max="16130" width="0" style="121" hidden="1" customWidth="1"/>
    <col min="16131" max="16131" width="15.85546875" style="121" customWidth="1"/>
    <col min="16132" max="16132" width="14.140625" style="121" customWidth="1"/>
    <col min="16133" max="16133" width="13.140625" style="121" customWidth="1"/>
    <col min="16134" max="16134" width="14.28515625" style="121" customWidth="1"/>
    <col min="16135" max="16135" width="15.28515625" style="121" customWidth="1"/>
    <col min="16136" max="16136" width="13.5703125" style="121" customWidth="1"/>
    <col min="16137" max="16137" width="13.140625" style="121" customWidth="1"/>
    <col min="16138" max="16138" width="14.140625" style="121" customWidth="1"/>
    <col min="16139" max="16139" width="14.5703125" style="121" customWidth="1"/>
    <col min="16140" max="16384" width="9.140625" style="121"/>
  </cols>
  <sheetData>
    <row r="1" spans="1:13" ht="17.25" customHeight="1" x14ac:dyDescent="0.2">
      <c r="A1" s="183" t="s">
        <v>398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7.25" customHeight="1" x14ac:dyDescent="0.2">
      <c r="A2" s="122"/>
      <c r="B2" s="122"/>
      <c r="C2" s="122"/>
      <c r="D2" s="122"/>
      <c r="E2" s="123"/>
      <c r="F2" s="123"/>
      <c r="G2" s="123"/>
      <c r="H2" s="123"/>
      <c r="I2" s="124"/>
      <c r="J2" s="124"/>
      <c r="K2" s="124"/>
      <c r="L2" s="124"/>
      <c r="M2" s="125" t="s">
        <v>327</v>
      </c>
    </row>
    <row r="3" spans="1:13" ht="12.75" customHeight="1" x14ac:dyDescent="0.2">
      <c r="A3" s="184" t="s">
        <v>399</v>
      </c>
      <c r="B3" s="173" t="s">
        <v>400</v>
      </c>
      <c r="C3" s="184" t="s">
        <v>401</v>
      </c>
      <c r="D3" s="184" t="s">
        <v>402</v>
      </c>
      <c r="E3" s="185" t="s">
        <v>403</v>
      </c>
      <c r="F3" s="185" t="s">
        <v>347</v>
      </c>
      <c r="G3" s="185"/>
      <c r="H3" s="185"/>
      <c r="I3" s="185"/>
      <c r="J3" s="185" t="s">
        <v>313</v>
      </c>
      <c r="K3" s="126" t="s">
        <v>347</v>
      </c>
      <c r="L3" s="185" t="s">
        <v>404</v>
      </c>
      <c r="M3" s="185" t="s">
        <v>405</v>
      </c>
    </row>
    <row r="4" spans="1:13" ht="82.5" customHeight="1" x14ac:dyDescent="0.2">
      <c r="A4" s="184"/>
      <c r="B4" s="167"/>
      <c r="C4" s="184"/>
      <c r="D4" s="184"/>
      <c r="E4" s="185"/>
      <c r="F4" s="126" t="s">
        <v>406</v>
      </c>
      <c r="G4" s="126" t="s">
        <v>407</v>
      </c>
      <c r="H4" s="126" t="s">
        <v>408</v>
      </c>
      <c r="I4" s="126" t="s">
        <v>409</v>
      </c>
      <c r="J4" s="185"/>
      <c r="K4" s="126" t="s">
        <v>406</v>
      </c>
      <c r="L4" s="185"/>
      <c r="M4" s="185"/>
    </row>
    <row r="5" spans="1:13" ht="12.75" customHeight="1" x14ac:dyDescent="0.2">
      <c r="A5" s="127">
        <v>1</v>
      </c>
      <c r="B5" s="128">
        <v>2</v>
      </c>
      <c r="C5" s="127">
        <v>3</v>
      </c>
      <c r="D5" s="127">
        <v>4</v>
      </c>
      <c r="E5" s="126">
        <v>5</v>
      </c>
      <c r="F5" s="126">
        <v>6</v>
      </c>
      <c r="G5" s="126">
        <v>7</v>
      </c>
      <c r="H5" s="126">
        <v>8</v>
      </c>
      <c r="I5" s="126">
        <v>9</v>
      </c>
      <c r="J5" s="126">
        <v>10</v>
      </c>
      <c r="K5" s="126">
        <v>11</v>
      </c>
      <c r="L5" s="126">
        <v>12</v>
      </c>
      <c r="M5" s="126">
        <v>13</v>
      </c>
    </row>
    <row r="6" spans="1:13" ht="17.25" customHeight="1" x14ac:dyDescent="0.2">
      <c r="A6" s="129">
        <v>1</v>
      </c>
      <c r="B6" s="130" t="s">
        <v>71</v>
      </c>
      <c r="C6" s="131" t="s">
        <v>410</v>
      </c>
      <c r="D6" s="132" t="s">
        <v>411</v>
      </c>
      <c r="E6" s="133">
        <v>16463677</v>
      </c>
      <c r="F6" s="133"/>
      <c r="G6" s="133"/>
      <c r="H6" s="133"/>
      <c r="I6" s="134">
        <f t="shared" ref="I6:I68" si="0">E6-F6-G6-H6</f>
        <v>16463677</v>
      </c>
      <c r="J6" s="134"/>
      <c r="K6" s="134"/>
      <c r="L6" s="134">
        <f t="shared" ref="L6:L52" si="1">E6+J6</f>
        <v>16463677</v>
      </c>
      <c r="M6" s="133"/>
    </row>
    <row r="7" spans="1:13" ht="17.25" customHeight="1" x14ac:dyDescent="0.2">
      <c r="A7" s="129">
        <v>2</v>
      </c>
      <c r="B7" s="130" t="s">
        <v>59</v>
      </c>
      <c r="C7" s="131" t="s">
        <v>412</v>
      </c>
      <c r="D7" s="132" t="s">
        <v>411</v>
      </c>
      <c r="E7" s="133">
        <v>18786204</v>
      </c>
      <c r="F7" s="133"/>
      <c r="G7" s="133"/>
      <c r="H7" s="133"/>
      <c r="I7" s="134">
        <f t="shared" si="0"/>
        <v>18786204</v>
      </c>
      <c r="J7" s="134"/>
      <c r="K7" s="134"/>
      <c r="L7" s="134">
        <f t="shared" si="1"/>
        <v>18786204</v>
      </c>
      <c r="M7" s="133"/>
    </row>
    <row r="8" spans="1:13" ht="17.25" customHeight="1" x14ac:dyDescent="0.2">
      <c r="A8" s="129">
        <v>3</v>
      </c>
      <c r="B8" s="135" t="s">
        <v>31</v>
      </c>
      <c r="C8" s="131" t="s">
        <v>32</v>
      </c>
      <c r="D8" s="132" t="s">
        <v>411</v>
      </c>
      <c r="E8" s="133">
        <v>50975774</v>
      </c>
      <c r="F8" s="133"/>
      <c r="G8" s="133"/>
      <c r="H8" s="133"/>
      <c r="I8" s="134">
        <f t="shared" si="0"/>
        <v>50975774</v>
      </c>
      <c r="J8" s="134"/>
      <c r="K8" s="134"/>
      <c r="L8" s="134">
        <f t="shared" si="1"/>
        <v>50975774</v>
      </c>
      <c r="M8" s="133"/>
    </row>
    <row r="9" spans="1:13" ht="17.25" customHeight="1" x14ac:dyDescent="0.2">
      <c r="A9" s="129">
        <v>4</v>
      </c>
      <c r="B9" s="136" t="s">
        <v>195</v>
      </c>
      <c r="C9" s="131" t="s">
        <v>196</v>
      </c>
      <c r="D9" s="132" t="s">
        <v>411</v>
      </c>
      <c r="E9" s="133">
        <v>33131010</v>
      </c>
      <c r="F9" s="133"/>
      <c r="G9" s="133"/>
      <c r="H9" s="133"/>
      <c r="I9" s="134">
        <f t="shared" si="0"/>
        <v>33131010</v>
      </c>
      <c r="J9" s="134"/>
      <c r="K9" s="134"/>
      <c r="L9" s="134">
        <f t="shared" si="1"/>
        <v>33131010</v>
      </c>
      <c r="M9" s="133"/>
    </row>
    <row r="10" spans="1:13" ht="17.25" customHeight="1" x14ac:dyDescent="0.2">
      <c r="A10" s="129">
        <v>5</v>
      </c>
      <c r="B10" s="135" t="s">
        <v>33</v>
      </c>
      <c r="C10" s="131" t="s">
        <v>34</v>
      </c>
      <c r="D10" s="132" t="s">
        <v>411</v>
      </c>
      <c r="E10" s="133">
        <v>70537515</v>
      </c>
      <c r="F10" s="133"/>
      <c r="G10" s="133"/>
      <c r="H10" s="133"/>
      <c r="I10" s="134">
        <f t="shared" si="0"/>
        <v>70537515</v>
      </c>
      <c r="J10" s="134"/>
      <c r="K10" s="134"/>
      <c r="L10" s="134">
        <f t="shared" si="1"/>
        <v>70537515</v>
      </c>
      <c r="M10" s="133"/>
    </row>
    <row r="11" spans="1:13" ht="17.25" customHeight="1" x14ac:dyDescent="0.2">
      <c r="A11" s="129">
        <v>6</v>
      </c>
      <c r="B11" s="130" t="s">
        <v>3</v>
      </c>
      <c r="C11" s="131" t="s">
        <v>4</v>
      </c>
      <c r="D11" s="132" t="s">
        <v>411</v>
      </c>
      <c r="E11" s="133">
        <v>49715751</v>
      </c>
      <c r="F11" s="133"/>
      <c r="G11" s="133"/>
      <c r="H11" s="133"/>
      <c r="I11" s="134">
        <f t="shared" si="0"/>
        <v>49715751</v>
      </c>
      <c r="J11" s="134"/>
      <c r="K11" s="134"/>
      <c r="L11" s="134">
        <f t="shared" si="1"/>
        <v>49715751</v>
      </c>
      <c r="M11" s="133"/>
    </row>
    <row r="12" spans="1:13" ht="17.25" customHeight="1" x14ac:dyDescent="0.2">
      <c r="A12" s="129">
        <v>7</v>
      </c>
      <c r="B12" s="135" t="s">
        <v>35</v>
      </c>
      <c r="C12" s="131" t="s">
        <v>36</v>
      </c>
      <c r="D12" s="132" t="s">
        <v>411</v>
      </c>
      <c r="E12" s="133">
        <v>155323964</v>
      </c>
      <c r="F12" s="133"/>
      <c r="G12" s="133"/>
      <c r="H12" s="133">
        <v>52491876</v>
      </c>
      <c r="I12" s="134">
        <f t="shared" si="0"/>
        <v>102832088</v>
      </c>
      <c r="J12" s="134"/>
      <c r="K12" s="134"/>
      <c r="L12" s="134">
        <f t="shared" si="1"/>
        <v>155323964</v>
      </c>
      <c r="M12" s="133"/>
    </row>
    <row r="13" spans="1:13" ht="17.25" customHeight="1" x14ac:dyDescent="0.2">
      <c r="A13" s="129">
        <v>8</v>
      </c>
      <c r="B13" s="130" t="s">
        <v>93</v>
      </c>
      <c r="C13" s="131" t="s">
        <v>94</v>
      </c>
      <c r="D13" s="132" t="s">
        <v>411</v>
      </c>
      <c r="E13" s="133">
        <v>55466174</v>
      </c>
      <c r="F13" s="133">
        <f>214154-214154</f>
        <v>0</v>
      </c>
      <c r="G13" s="133"/>
      <c r="H13" s="133"/>
      <c r="I13" s="134">
        <f t="shared" si="0"/>
        <v>55466174</v>
      </c>
      <c r="J13" s="134"/>
      <c r="K13" s="134"/>
      <c r="L13" s="134">
        <f t="shared" si="1"/>
        <v>55466174</v>
      </c>
      <c r="M13" s="133"/>
    </row>
    <row r="14" spans="1:13" ht="17.25" customHeight="1" x14ac:dyDescent="0.2">
      <c r="A14" s="129">
        <v>9</v>
      </c>
      <c r="B14" s="136" t="s">
        <v>5</v>
      </c>
      <c r="C14" s="131" t="s">
        <v>6</v>
      </c>
      <c r="D14" s="132" t="s">
        <v>411</v>
      </c>
      <c r="E14" s="133">
        <v>36234674</v>
      </c>
      <c r="F14" s="133">
        <v>71831</v>
      </c>
      <c r="G14" s="133"/>
      <c r="H14" s="133"/>
      <c r="I14" s="134">
        <f t="shared" si="0"/>
        <v>36162843</v>
      </c>
      <c r="J14" s="134"/>
      <c r="K14" s="134"/>
      <c r="L14" s="134">
        <f t="shared" si="1"/>
        <v>36234674</v>
      </c>
      <c r="M14" s="133"/>
    </row>
    <row r="15" spans="1:13" ht="17.25" customHeight="1" x14ac:dyDescent="0.2">
      <c r="A15" s="129">
        <v>10</v>
      </c>
      <c r="B15" s="135" t="s">
        <v>197</v>
      </c>
      <c r="C15" s="131" t="s">
        <v>198</v>
      </c>
      <c r="D15" s="132" t="s">
        <v>411</v>
      </c>
      <c r="E15" s="133">
        <v>29990975</v>
      </c>
      <c r="F15" s="133"/>
      <c r="G15" s="133"/>
      <c r="H15" s="133"/>
      <c r="I15" s="134">
        <f t="shared" si="0"/>
        <v>29990975</v>
      </c>
      <c r="J15" s="134"/>
      <c r="K15" s="134"/>
      <c r="L15" s="134">
        <f t="shared" si="1"/>
        <v>29990975</v>
      </c>
      <c r="M15" s="133"/>
    </row>
    <row r="16" spans="1:13" ht="17.25" customHeight="1" x14ac:dyDescent="0.2">
      <c r="A16" s="129">
        <v>11</v>
      </c>
      <c r="B16" s="137" t="s">
        <v>97</v>
      </c>
      <c r="C16" s="131" t="s">
        <v>98</v>
      </c>
      <c r="D16" s="132" t="s">
        <v>411</v>
      </c>
      <c r="E16" s="133">
        <v>41908819</v>
      </c>
      <c r="F16" s="133"/>
      <c r="G16" s="133"/>
      <c r="H16" s="133"/>
      <c r="I16" s="134">
        <f t="shared" si="0"/>
        <v>41908819</v>
      </c>
      <c r="J16" s="134"/>
      <c r="K16" s="134"/>
      <c r="L16" s="134">
        <f t="shared" si="1"/>
        <v>41908819</v>
      </c>
      <c r="M16" s="133"/>
    </row>
    <row r="17" spans="1:13" ht="17.25" customHeight="1" x14ac:dyDescent="0.2">
      <c r="A17" s="129">
        <v>12</v>
      </c>
      <c r="B17" s="135" t="s">
        <v>199</v>
      </c>
      <c r="C17" s="131" t="s">
        <v>200</v>
      </c>
      <c r="D17" s="132" t="s">
        <v>411</v>
      </c>
      <c r="E17" s="133">
        <v>98339599</v>
      </c>
      <c r="F17" s="133"/>
      <c r="G17" s="133"/>
      <c r="H17" s="133">
        <v>9709854</v>
      </c>
      <c r="I17" s="134">
        <f t="shared" si="0"/>
        <v>88629745</v>
      </c>
      <c r="J17" s="134"/>
      <c r="K17" s="134"/>
      <c r="L17" s="134">
        <f t="shared" si="1"/>
        <v>98339599</v>
      </c>
      <c r="M17" s="133"/>
    </row>
    <row r="18" spans="1:13" ht="23.25" customHeight="1" x14ac:dyDescent="0.2">
      <c r="A18" s="129">
        <v>13</v>
      </c>
      <c r="B18" s="136" t="s">
        <v>201</v>
      </c>
      <c r="C18" s="131" t="s">
        <v>202</v>
      </c>
      <c r="D18" s="132" t="s">
        <v>411</v>
      </c>
      <c r="E18" s="133">
        <v>44198900</v>
      </c>
      <c r="F18" s="133"/>
      <c r="G18" s="133"/>
      <c r="H18" s="133"/>
      <c r="I18" s="134">
        <f t="shared" si="0"/>
        <v>44198900</v>
      </c>
      <c r="J18" s="134"/>
      <c r="K18" s="134"/>
      <c r="L18" s="134">
        <f t="shared" si="1"/>
        <v>44198900</v>
      </c>
      <c r="M18" s="133"/>
    </row>
    <row r="19" spans="1:13" ht="17.25" customHeight="1" x14ac:dyDescent="0.2">
      <c r="A19" s="129">
        <v>14</v>
      </c>
      <c r="B19" s="136" t="s">
        <v>203</v>
      </c>
      <c r="C19" s="131" t="s">
        <v>204</v>
      </c>
      <c r="D19" s="132" t="s">
        <v>411</v>
      </c>
      <c r="E19" s="133">
        <v>68781672</v>
      </c>
      <c r="F19" s="138">
        <v>0</v>
      </c>
      <c r="G19" s="133"/>
      <c r="H19" s="133"/>
      <c r="I19" s="134">
        <f t="shared" si="0"/>
        <v>68781672</v>
      </c>
      <c r="J19" s="134"/>
      <c r="K19" s="134"/>
      <c r="L19" s="134">
        <f t="shared" si="1"/>
        <v>68781672</v>
      </c>
      <c r="M19" s="133"/>
    </row>
    <row r="20" spans="1:13" ht="17.25" customHeight="1" x14ac:dyDescent="0.2">
      <c r="A20" s="129">
        <v>15</v>
      </c>
      <c r="B20" s="130" t="s">
        <v>9</v>
      </c>
      <c r="C20" s="131" t="s">
        <v>10</v>
      </c>
      <c r="D20" s="132" t="s">
        <v>411</v>
      </c>
      <c r="E20" s="133">
        <v>41690412</v>
      </c>
      <c r="F20" s="133">
        <v>132593</v>
      </c>
      <c r="G20" s="133"/>
      <c r="H20" s="133"/>
      <c r="I20" s="134">
        <f t="shared" si="0"/>
        <v>41557819</v>
      </c>
      <c r="J20" s="134"/>
      <c r="K20" s="134"/>
      <c r="L20" s="134">
        <f t="shared" si="1"/>
        <v>41690412</v>
      </c>
      <c r="M20" s="133"/>
    </row>
    <row r="21" spans="1:13" ht="17.25" customHeight="1" x14ac:dyDescent="0.2">
      <c r="A21" s="129">
        <v>16</v>
      </c>
      <c r="B21" s="130" t="s">
        <v>39</v>
      </c>
      <c r="C21" s="131" t="s">
        <v>40</v>
      </c>
      <c r="D21" s="132" t="s">
        <v>411</v>
      </c>
      <c r="E21" s="133">
        <v>27249741</v>
      </c>
      <c r="F21" s="133"/>
      <c r="G21" s="133"/>
      <c r="H21" s="133"/>
      <c r="I21" s="134">
        <f t="shared" si="0"/>
        <v>27249741</v>
      </c>
      <c r="J21" s="134"/>
      <c r="K21" s="134"/>
      <c r="L21" s="134">
        <f t="shared" si="1"/>
        <v>27249741</v>
      </c>
      <c r="M21" s="133"/>
    </row>
    <row r="22" spans="1:13" ht="21.75" customHeight="1" x14ac:dyDescent="0.2">
      <c r="A22" s="129">
        <v>17</v>
      </c>
      <c r="B22" s="130" t="s">
        <v>11</v>
      </c>
      <c r="C22" s="131" t="s">
        <v>12</v>
      </c>
      <c r="D22" s="132" t="s">
        <v>411</v>
      </c>
      <c r="E22" s="133">
        <v>45660553</v>
      </c>
      <c r="F22" s="133"/>
      <c r="G22" s="133"/>
      <c r="H22" s="133"/>
      <c r="I22" s="134">
        <f t="shared" si="0"/>
        <v>45660553</v>
      </c>
      <c r="J22" s="134"/>
      <c r="K22" s="134"/>
      <c r="L22" s="134">
        <f t="shared" si="1"/>
        <v>45660553</v>
      </c>
      <c r="M22" s="133"/>
    </row>
    <row r="23" spans="1:13" ht="15.75" customHeight="1" x14ac:dyDescent="0.2">
      <c r="A23" s="129">
        <v>18</v>
      </c>
      <c r="B23" s="135" t="s">
        <v>99</v>
      </c>
      <c r="C23" s="131" t="s">
        <v>100</v>
      </c>
      <c r="D23" s="132" t="s">
        <v>411</v>
      </c>
      <c r="E23" s="133">
        <v>60842856</v>
      </c>
      <c r="F23" s="133"/>
      <c r="G23" s="133"/>
      <c r="H23" s="133">
        <v>55277</v>
      </c>
      <c r="I23" s="134">
        <f t="shared" si="0"/>
        <v>60787579</v>
      </c>
      <c r="J23" s="134"/>
      <c r="K23" s="134"/>
      <c r="L23" s="134">
        <f t="shared" si="1"/>
        <v>60842856</v>
      </c>
      <c r="M23" s="133"/>
    </row>
    <row r="24" spans="1:13" ht="17.25" customHeight="1" x14ac:dyDescent="0.2">
      <c r="A24" s="129">
        <v>19</v>
      </c>
      <c r="B24" s="136" t="s">
        <v>101</v>
      </c>
      <c r="C24" s="131" t="s">
        <v>102</v>
      </c>
      <c r="D24" s="132" t="s">
        <v>411</v>
      </c>
      <c r="E24" s="133">
        <v>77528361</v>
      </c>
      <c r="F24" s="133"/>
      <c r="G24" s="133"/>
      <c r="H24" s="133"/>
      <c r="I24" s="134">
        <f t="shared" si="0"/>
        <v>77528361</v>
      </c>
      <c r="J24" s="134"/>
      <c r="K24" s="134"/>
      <c r="L24" s="134">
        <f t="shared" si="1"/>
        <v>77528361</v>
      </c>
      <c r="M24" s="133"/>
    </row>
    <row r="25" spans="1:13" ht="17.25" customHeight="1" x14ac:dyDescent="0.2">
      <c r="A25" s="129">
        <v>20</v>
      </c>
      <c r="B25" s="135" t="s">
        <v>103</v>
      </c>
      <c r="C25" s="131" t="s">
        <v>104</v>
      </c>
      <c r="D25" s="132" t="s">
        <v>411</v>
      </c>
      <c r="E25" s="133">
        <v>31603727</v>
      </c>
      <c r="F25" s="133"/>
      <c r="G25" s="133"/>
      <c r="H25" s="133"/>
      <c r="I25" s="134">
        <f t="shared" si="0"/>
        <v>31603727</v>
      </c>
      <c r="J25" s="134"/>
      <c r="K25" s="134"/>
      <c r="L25" s="134">
        <f t="shared" si="1"/>
        <v>31603727</v>
      </c>
      <c r="M25" s="133"/>
    </row>
    <row r="26" spans="1:13" ht="17.25" customHeight="1" x14ac:dyDescent="0.2">
      <c r="A26" s="129">
        <v>21</v>
      </c>
      <c r="B26" s="130" t="s">
        <v>41</v>
      </c>
      <c r="C26" s="131" t="s">
        <v>42</v>
      </c>
      <c r="D26" s="132" t="s">
        <v>411</v>
      </c>
      <c r="E26" s="133">
        <v>24854877</v>
      </c>
      <c r="F26" s="133"/>
      <c r="G26" s="133"/>
      <c r="H26" s="133"/>
      <c r="I26" s="134">
        <f t="shared" si="0"/>
        <v>24854877</v>
      </c>
      <c r="J26" s="134"/>
      <c r="K26" s="134"/>
      <c r="L26" s="134">
        <f t="shared" si="1"/>
        <v>24854877</v>
      </c>
      <c r="M26" s="133"/>
    </row>
    <row r="27" spans="1:13" ht="17.25" customHeight="1" x14ac:dyDescent="0.2">
      <c r="A27" s="129">
        <v>22</v>
      </c>
      <c r="B27" s="130" t="s">
        <v>205</v>
      </c>
      <c r="C27" s="131" t="s">
        <v>206</v>
      </c>
      <c r="D27" s="132" t="s">
        <v>411</v>
      </c>
      <c r="E27" s="133">
        <v>80815412</v>
      </c>
      <c r="F27" s="133"/>
      <c r="G27" s="133"/>
      <c r="H27" s="133">
        <v>23485159</v>
      </c>
      <c r="I27" s="134">
        <f t="shared" si="0"/>
        <v>57330253</v>
      </c>
      <c r="J27" s="134"/>
      <c r="K27" s="134"/>
      <c r="L27" s="134">
        <f t="shared" si="1"/>
        <v>80815412</v>
      </c>
      <c r="M27" s="133"/>
    </row>
    <row r="28" spans="1:13" ht="17.25" customHeight="1" x14ac:dyDescent="0.2">
      <c r="A28" s="129">
        <v>23</v>
      </c>
      <c r="B28" s="136" t="s">
        <v>73</v>
      </c>
      <c r="C28" s="131" t="s">
        <v>74</v>
      </c>
      <c r="D28" s="132" t="s">
        <v>411</v>
      </c>
      <c r="E28" s="133">
        <v>45865599</v>
      </c>
      <c r="F28" s="133">
        <v>0</v>
      </c>
      <c r="G28" s="133"/>
      <c r="H28" s="133"/>
      <c r="I28" s="134">
        <f t="shared" si="0"/>
        <v>45865599</v>
      </c>
      <c r="J28" s="134"/>
      <c r="K28" s="134"/>
      <c r="L28" s="134">
        <f t="shared" si="1"/>
        <v>45865599</v>
      </c>
      <c r="M28" s="133"/>
    </row>
    <row r="29" spans="1:13" ht="17.25" customHeight="1" x14ac:dyDescent="0.2">
      <c r="A29" s="129">
        <v>24</v>
      </c>
      <c r="B29" s="135" t="s">
        <v>17</v>
      </c>
      <c r="C29" s="131" t="s">
        <v>18</v>
      </c>
      <c r="D29" s="132" t="s">
        <v>411</v>
      </c>
      <c r="E29" s="133">
        <v>38625271</v>
      </c>
      <c r="F29" s="133"/>
      <c r="G29" s="133"/>
      <c r="H29" s="133"/>
      <c r="I29" s="134">
        <f t="shared" si="0"/>
        <v>38625271</v>
      </c>
      <c r="J29" s="134"/>
      <c r="K29" s="134"/>
      <c r="L29" s="134">
        <f t="shared" si="1"/>
        <v>38625271</v>
      </c>
      <c r="M29" s="133"/>
    </row>
    <row r="30" spans="1:13" ht="17.25" customHeight="1" x14ac:dyDescent="0.2">
      <c r="A30" s="129">
        <v>25</v>
      </c>
      <c r="B30" s="135" t="s">
        <v>19</v>
      </c>
      <c r="C30" s="131" t="s">
        <v>20</v>
      </c>
      <c r="D30" s="132" t="s">
        <v>411</v>
      </c>
      <c r="E30" s="133">
        <v>57898237</v>
      </c>
      <c r="F30" s="133"/>
      <c r="G30" s="133"/>
      <c r="H30" s="133"/>
      <c r="I30" s="134">
        <f t="shared" si="0"/>
        <v>57898237</v>
      </c>
      <c r="J30" s="134"/>
      <c r="K30" s="134"/>
      <c r="L30" s="134">
        <f t="shared" si="1"/>
        <v>57898237</v>
      </c>
      <c r="M30" s="133"/>
    </row>
    <row r="31" spans="1:13" ht="17.25" customHeight="1" x14ac:dyDescent="0.2">
      <c r="A31" s="129">
        <v>26</v>
      </c>
      <c r="B31" s="130" t="s">
        <v>207</v>
      </c>
      <c r="C31" s="131" t="s">
        <v>208</v>
      </c>
      <c r="D31" s="132" t="s">
        <v>411</v>
      </c>
      <c r="E31" s="133">
        <v>88273226</v>
      </c>
      <c r="F31" s="133"/>
      <c r="G31" s="133"/>
      <c r="H31" s="133"/>
      <c r="I31" s="134">
        <f t="shared" si="0"/>
        <v>88273226</v>
      </c>
      <c r="J31" s="134"/>
      <c r="K31" s="134"/>
      <c r="L31" s="134">
        <f t="shared" si="1"/>
        <v>88273226</v>
      </c>
      <c r="M31" s="133"/>
    </row>
    <row r="32" spans="1:13" ht="17.25" customHeight="1" x14ac:dyDescent="0.2">
      <c r="A32" s="129">
        <v>27</v>
      </c>
      <c r="B32" s="135" t="s">
        <v>209</v>
      </c>
      <c r="C32" s="131" t="s">
        <v>210</v>
      </c>
      <c r="D32" s="132" t="s">
        <v>411</v>
      </c>
      <c r="E32" s="133">
        <v>39034801</v>
      </c>
      <c r="F32" s="133"/>
      <c r="G32" s="133"/>
      <c r="H32" s="133">
        <v>16970272</v>
      </c>
      <c r="I32" s="134">
        <f t="shared" si="0"/>
        <v>22064529</v>
      </c>
      <c r="J32" s="134"/>
      <c r="K32" s="134"/>
      <c r="L32" s="134">
        <f t="shared" si="1"/>
        <v>39034801</v>
      </c>
      <c r="M32" s="133"/>
    </row>
    <row r="33" spans="1:13" ht="17.25" customHeight="1" x14ac:dyDescent="0.2">
      <c r="A33" s="129">
        <v>28</v>
      </c>
      <c r="B33" s="135" t="s">
        <v>21</v>
      </c>
      <c r="C33" s="131" t="s">
        <v>22</v>
      </c>
      <c r="D33" s="132" t="s">
        <v>411</v>
      </c>
      <c r="E33" s="133">
        <v>38754424</v>
      </c>
      <c r="F33" s="133"/>
      <c r="G33" s="133"/>
      <c r="H33" s="133"/>
      <c r="I33" s="134">
        <f t="shared" si="0"/>
        <v>38754424</v>
      </c>
      <c r="J33" s="134"/>
      <c r="K33" s="134"/>
      <c r="L33" s="134">
        <f t="shared" si="1"/>
        <v>38754424</v>
      </c>
      <c r="M33" s="133"/>
    </row>
    <row r="34" spans="1:13" ht="17.25" customHeight="1" x14ac:dyDescent="0.2">
      <c r="A34" s="129">
        <v>29</v>
      </c>
      <c r="B34" s="136" t="s">
        <v>77</v>
      </c>
      <c r="C34" s="131" t="s">
        <v>78</v>
      </c>
      <c r="D34" s="132" t="s">
        <v>411</v>
      </c>
      <c r="E34" s="133">
        <v>55373833</v>
      </c>
      <c r="F34" s="133"/>
      <c r="G34" s="133"/>
      <c r="H34" s="133"/>
      <c r="I34" s="134">
        <f t="shared" si="0"/>
        <v>55373833</v>
      </c>
      <c r="J34" s="134"/>
      <c r="K34" s="134"/>
      <c r="L34" s="134">
        <f t="shared" si="1"/>
        <v>55373833</v>
      </c>
      <c r="M34" s="133"/>
    </row>
    <row r="35" spans="1:13" ht="22.5" customHeight="1" x14ac:dyDescent="0.2">
      <c r="A35" s="129">
        <v>30</v>
      </c>
      <c r="B35" s="130" t="s">
        <v>211</v>
      </c>
      <c r="C35" s="131" t="s">
        <v>212</v>
      </c>
      <c r="D35" s="132" t="s">
        <v>411</v>
      </c>
      <c r="E35" s="133">
        <v>41634214</v>
      </c>
      <c r="F35" s="133"/>
      <c r="G35" s="133"/>
      <c r="H35" s="133"/>
      <c r="I35" s="134">
        <f t="shared" si="0"/>
        <v>41634214</v>
      </c>
      <c r="J35" s="134"/>
      <c r="K35" s="134"/>
      <c r="L35" s="134">
        <f t="shared" si="1"/>
        <v>41634214</v>
      </c>
      <c r="M35" s="133"/>
    </row>
    <row r="36" spans="1:13" ht="17.25" customHeight="1" x14ac:dyDescent="0.2">
      <c r="A36" s="129">
        <v>31</v>
      </c>
      <c r="B36" s="130" t="s">
        <v>213</v>
      </c>
      <c r="C36" s="131" t="s">
        <v>214</v>
      </c>
      <c r="D36" s="132" t="s">
        <v>411</v>
      </c>
      <c r="E36" s="133">
        <v>71961764</v>
      </c>
      <c r="F36" s="133">
        <v>710745</v>
      </c>
      <c r="G36" s="133"/>
      <c r="H36" s="133"/>
      <c r="I36" s="134">
        <f t="shared" si="0"/>
        <v>71251019</v>
      </c>
      <c r="J36" s="134"/>
      <c r="K36" s="134"/>
      <c r="L36" s="134">
        <f t="shared" si="1"/>
        <v>71961764</v>
      </c>
      <c r="M36" s="133"/>
    </row>
    <row r="37" spans="1:13" ht="17.25" customHeight="1" x14ac:dyDescent="0.2">
      <c r="A37" s="129">
        <v>32</v>
      </c>
      <c r="B37" s="135" t="s">
        <v>23</v>
      </c>
      <c r="C37" s="131" t="s">
        <v>24</v>
      </c>
      <c r="D37" s="132" t="s">
        <v>411</v>
      </c>
      <c r="E37" s="133">
        <v>47159252</v>
      </c>
      <c r="F37" s="133">
        <v>0</v>
      </c>
      <c r="G37" s="133">
        <v>0</v>
      </c>
      <c r="H37" s="133"/>
      <c r="I37" s="134">
        <f t="shared" si="0"/>
        <v>47159252</v>
      </c>
      <c r="J37" s="134"/>
      <c r="K37" s="134"/>
      <c r="L37" s="134">
        <f t="shared" si="1"/>
        <v>47159252</v>
      </c>
      <c r="M37" s="133"/>
    </row>
    <row r="38" spans="1:13" ht="17.25" customHeight="1" x14ac:dyDescent="0.2">
      <c r="A38" s="129">
        <v>33</v>
      </c>
      <c r="B38" s="136" t="s">
        <v>105</v>
      </c>
      <c r="C38" s="131" t="s">
        <v>106</v>
      </c>
      <c r="D38" s="132" t="s">
        <v>411</v>
      </c>
      <c r="E38" s="133">
        <v>50425761</v>
      </c>
      <c r="F38" s="133">
        <v>215492</v>
      </c>
      <c r="G38" s="133"/>
      <c r="H38" s="133"/>
      <c r="I38" s="134">
        <f t="shared" si="0"/>
        <v>50210269</v>
      </c>
      <c r="J38" s="134"/>
      <c r="K38" s="134"/>
      <c r="L38" s="134">
        <f t="shared" si="1"/>
        <v>50425761</v>
      </c>
      <c r="M38" s="133"/>
    </row>
    <row r="39" spans="1:13" ht="17.25" customHeight="1" x14ac:dyDescent="0.2">
      <c r="A39" s="129">
        <v>34</v>
      </c>
      <c r="B39" s="139" t="s">
        <v>81</v>
      </c>
      <c r="C39" s="131" t="s">
        <v>82</v>
      </c>
      <c r="D39" s="132" t="s">
        <v>411</v>
      </c>
      <c r="E39" s="133">
        <v>51167394</v>
      </c>
      <c r="F39" s="133">
        <v>0</v>
      </c>
      <c r="G39" s="133"/>
      <c r="H39" s="133"/>
      <c r="I39" s="134">
        <f t="shared" si="0"/>
        <v>51167394</v>
      </c>
      <c r="J39" s="134"/>
      <c r="K39" s="134"/>
      <c r="L39" s="134">
        <f t="shared" si="1"/>
        <v>51167394</v>
      </c>
      <c r="M39" s="133"/>
    </row>
    <row r="40" spans="1:13" ht="17.25" customHeight="1" x14ac:dyDescent="0.2">
      <c r="A40" s="129">
        <v>35</v>
      </c>
      <c r="B40" s="135" t="s">
        <v>217</v>
      </c>
      <c r="C40" s="131" t="s">
        <v>218</v>
      </c>
      <c r="D40" s="132" t="s">
        <v>411</v>
      </c>
      <c r="E40" s="133">
        <v>33414161</v>
      </c>
      <c r="F40" s="133">
        <v>71831</v>
      </c>
      <c r="G40" s="133"/>
      <c r="H40" s="133"/>
      <c r="I40" s="134">
        <f t="shared" si="0"/>
        <v>33342330</v>
      </c>
      <c r="J40" s="134"/>
      <c r="K40" s="134"/>
      <c r="L40" s="134">
        <f t="shared" si="1"/>
        <v>33414161</v>
      </c>
      <c r="M40" s="133"/>
    </row>
    <row r="41" spans="1:13" ht="17.25" customHeight="1" x14ac:dyDescent="0.2">
      <c r="A41" s="129">
        <v>36</v>
      </c>
      <c r="B41" s="135" t="s">
        <v>107</v>
      </c>
      <c r="C41" s="131" t="s">
        <v>108</v>
      </c>
      <c r="D41" s="132" t="s">
        <v>411</v>
      </c>
      <c r="E41" s="133">
        <v>70239156</v>
      </c>
      <c r="F41" s="133"/>
      <c r="G41" s="133"/>
      <c r="H41" s="133"/>
      <c r="I41" s="134">
        <f t="shared" si="0"/>
        <v>70239156</v>
      </c>
      <c r="J41" s="134"/>
      <c r="K41" s="134"/>
      <c r="L41" s="134">
        <f t="shared" si="1"/>
        <v>70239156</v>
      </c>
      <c r="M41" s="133"/>
    </row>
    <row r="42" spans="1:13" ht="21.75" customHeight="1" x14ac:dyDescent="0.2">
      <c r="A42" s="129">
        <v>37</v>
      </c>
      <c r="B42" s="130" t="s">
        <v>83</v>
      </c>
      <c r="C42" s="131" t="s">
        <v>84</v>
      </c>
      <c r="D42" s="132" t="s">
        <v>411</v>
      </c>
      <c r="E42" s="133">
        <v>36481830</v>
      </c>
      <c r="F42" s="133"/>
      <c r="G42" s="133"/>
      <c r="H42" s="133"/>
      <c r="I42" s="134">
        <f t="shared" si="0"/>
        <v>36481830</v>
      </c>
      <c r="J42" s="134"/>
      <c r="K42" s="134"/>
      <c r="L42" s="134">
        <f t="shared" si="1"/>
        <v>36481830</v>
      </c>
      <c r="M42" s="133"/>
    </row>
    <row r="43" spans="1:13" ht="17.25" customHeight="1" x14ac:dyDescent="0.2">
      <c r="A43" s="129">
        <v>38</v>
      </c>
      <c r="B43" s="130" t="s">
        <v>85</v>
      </c>
      <c r="C43" s="131" t="s">
        <v>86</v>
      </c>
      <c r="D43" s="132" t="s">
        <v>411</v>
      </c>
      <c r="E43" s="133">
        <v>45135112</v>
      </c>
      <c r="F43" s="133"/>
      <c r="G43" s="133"/>
      <c r="H43" s="133"/>
      <c r="I43" s="134">
        <f t="shared" si="0"/>
        <v>45135112</v>
      </c>
      <c r="J43" s="134"/>
      <c r="K43" s="134"/>
      <c r="L43" s="134">
        <f t="shared" si="1"/>
        <v>45135112</v>
      </c>
      <c r="M43" s="133"/>
    </row>
    <row r="44" spans="1:13" ht="17.25" customHeight="1" x14ac:dyDescent="0.2">
      <c r="A44" s="129">
        <v>39</v>
      </c>
      <c r="B44" s="135" t="s">
        <v>87</v>
      </c>
      <c r="C44" s="131" t="s">
        <v>88</v>
      </c>
      <c r="D44" s="132" t="s">
        <v>411</v>
      </c>
      <c r="E44" s="133">
        <v>25417286</v>
      </c>
      <c r="F44" s="133"/>
      <c r="G44" s="133"/>
      <c r="H44" s="133"/>
      <c r="I44" s="134">
        <f t="shared" si="0"/>
        <v>25417286</v>
      </c>
      <c r="J44" s="134"/>
      <c r="K44" s="134"/>
      <c r="L44" s="134">
        <f t="shared" si="1"/>
        <v>25417286</v>
      </c>
      <c r="M44" s="133"/>
    </row>
    <row r="45" spans="1:13" ht="17.25" customHeight="1" x14ac:dyDescent="0.2">
      <c r="A45" s="129">
        <v>40</v>
      </c>
      <c r="B45" s="135" t="s">
        <v>219</v>
      </c>
      <c r="C45" s="131" t="s">
        <v>220</v>
      </c>
      <c r="D45" s="132" t="s">
        <v>411</v>
      </c>
      <c r="E45" s="133">
        <v>50990268</v>
      </c>
      <c r="F45" s="133">
        <v>0</v>
      </c>
      <c r="G45" s="133"/>
      <c r="H45" s="133"/>
      <c r="I45" s="134">
        <f t="shared" si="0"/>
        <v>50990268</v>
      </c>
      <c r="J45" s="134"/>
      <c r="K45" s="134"/>
      <c r="L45" s="134">
        <f t="shared" si="1"/>
        <v>50990268</v>
      </c>
      <c r="M45" s="133"/>
    </row>
    <row r="46" spans="1:13" ht="17.25" customHeight="1" x14ac:dyDescent="0.2">
      <c r="A46" s="129">
        <v>41</v>
      </c>
      <c r="B46" s="130" t="s">
        <v>221</v>
      </c>
      <c r="C46" s="131" t="s">
        <v>222</v>
      </c>
      <c r="D46" s="132" t="s">
        <v>411</v>
      </c>
      <c r="E46" s="133">
        <v>124240072</v>
      </c>
      <c r="F46" s="133"/>
      <c r="G46" s="133"/>
      <c r="H46" s="133">
        <v>62872093</v>
      </c>
      <c r="I46" s="134">
        <f t="shared" si="0"/>
        <v>61367979</v>
      </c>
      <c r="J46" s="134"/>
      <c r="K46" s="134"/>
      <c r="L46" s="134">
        <f t="shared" si="1"/>
        <v>124240072</v>
      </c>
      <c r="M46" s="133"/>
    </row>
    <row r="47" spans="1:13" ht="17.25" customHeight="1" x14ac:dyDescent="0.2">
      <c r="A47" s="129">
        <v>42</v>
      </c>
      <c r="B47" s="135" t="s">
        <v>111</v>
      </c>
      <c r="C47" s="131" t="s">
        <v>112</v>
      </c>
      <c r="D47" s="132" t="s">
        <v>411</v>
      </c>
      <c r="E47" s="133">
        <v>49625675</v>
      </c>
      <c r="F47" s="133">
        <v>0</v>
      </c>
      <c r="G47" s="133"/>
      <c r="H47" s="133"/>
      <c r="I47" s="134">
        <f t="shared" si="0"/>
        <v>49625675</v>
      </c>
      <c r="J47" s="134"/>
      <c r="K47" s="134"/>
      <c r="L47" s="134">
        <f t="shared" si="1"/>
        <v>49625675</v>
      </c>
      <c r="M47" s="133"/>
    </row>
    <row r="48" spans="1:13" ht="17.25" customHeight="1" x14ac:dyDescent="0.2">
      <c r="A48" s="129">
        <v>43</v>
      </c>
      <c r="B48" s="136" t="s">
        <v>223</v>
      </c>
      <c r="C48" s="131" t="s">
        <v>224</v>
      </c>
      <c r="D48" s="132" t="s">
        <v>411</v>
      </c>
      <c r="E48" s="133">
        <v>34984253</v>
      </c>
      <c r="F48" s="133"/>
      <c r="G48" s="133"/>
      <c r="H48" s="133"/>
      <c r="I48" s="134">
        <f t="shared" si="0"/>
        <v>34984253</v>
      </c>
      <c r="J48" s="134"/>
      <c r="K48" s="134"/>
      <c r="L48" s="134">
        <f t="shared" si="1"/>
        <v>34984253</v>
      </c>
      <c r="M48" s="133"/>
    </row>
    <row r="49" spans="1:13" ht="17.25" customHeight="1" x14ac:dyDescent="0.2">
      <c r="A49" s="129">
        <v>44</v>
      </c>
      <c r="B49" s="135" t="s">
        <v>25</v>
      </c>
      <c r="C49" s="131" t="s">
        <v>26</v>
      </c>
      <c r="D49" s="132" t="s">
        <v>411</v>
      </c>
      <c r="E49" s="133">
        <v>117797268</v>
      </c>
      <c r="F49" s="133"/>
      <c r="G49" s="133"/>
      <c r="H49" s="133"/>
      <c r="I49" s="134">
        <f t="shared" si="0"/>
        <v>117797268</v>
      </c>
      <c r="J49" s="134"/>
      <c r="K49" s="134"/>
      <c r="L49" s="134">
        <f t="shared" si="1"/>
        <v>117797268</v>
      </c>
      <c r="M49" s="133"/>
    </row>
    <row r="50" spans="1:13" ht="17.25" customHeight="1" x14ac:dyDescent="0.2">
      <c r="A50" s="129">
        <v>45</v>
      </c>
      <c r="B50" s="130" t="s">
        <v>173</v>
      </c>
      <c r="C50" s="131" t="s">
        <v>413</v>
      </c>
      <c r="D50" s="132" t="s">
        <v>411</v>
      </c>
      <c r="E50" s="133">
        <v>17215246</v>
      </c>
      <c r="F50" s="133"/>
      <c r="G50" s="133"/>
      <c r="H50" s="133"/>
      <c r="I50" s="134">
        <f t="shared" si="0"/>
        <v>17215246</v>
      </c>
      <c r="J50" s="134"/>
      <c r="K50" s="134"/>
      <c r="L50" s="134">
        <f t="shared" si="1"/>
        <v>17215246</v>
      </c>
      <c r="M50" s="133"/>
    </row>
    <row r="51" spans="1:13" ht="17.25" customHeight="1" x14ac:dyDescent="0.2">
      <c r="A51" s="129">
        <v>46</v>
      </c>
      <c r="B51" s="130" t="s">
        <v>169</v>
      </c>
      <c r="C51" s="131" t="s">
        <v>414</v>
      </c>
      <c r="D51" s="132" t="s">
        <v>415</v>
      </c>
      <c r="E51" s="133">
        <v>219142945</v>
      </c>
      <c r="F51" s="133"/>
      <c r="G51" s="133">
        <f>20082409+2272-5533229</f>
        <v>14551452</v>
      </c>
      <c r="H51" s="133">
        <v>149334650</v>
      </c>
      <c r="I51" s="134">
        <f t="shared" si="0"/>
        <v>55256843</v>
      </c>
      <c r="J51" s="134"/>
      <c r="K51" s="134"/>
      <c r="L51" s="134">
        <f t="shared" si="1"/>
        <v>219142945</v>
      </c>
      <c r="M51" s="133"/>
    </row>
    <row r="52" spans="1:13" ht="17.25" customHeight="1" x14ac:dyDescent="0.2">
      <c r="A52" s="129">
        <v>47</v>
      </c>
      <c r="B52" s="135" t="s">
        <v>57</v>
      </c>
      <c r="C52" s="131" t="s">
        <v>416</v>
      </c>
      <c r="D52" s="132" t="s">
        <v>415</v>
      </c>
      <c r="E52" s="133">
        <v>93502384</v>
      </c>
      <c r="F52" s="133"/>
      <c r="G52" s="133"/>
      <c r="H52" s="133"/>
      <c r="I52" s="134">
        <f t="shared" si="0"/>
        <v>93502384</v>
      </c>
      <c r="J52" s="134"/>
      <c r="K52" s="134"/>
      <c r="L52" s="134">
        <f t="shared" si="1"/>
        <v>93502384</v>
      </c>
      <c r="M52" s="133"/>
    </row>
    <row r="53" spans="1:13" ht="17.25" customHeight="1" x14ac:dyDescent="0.2">
      <c r="A53" s="129">
        <v>48</v>
      </c>
      <c r="B53" s="130" t="s">
        <v>255</v>
      </c>
      <c r="C53" s="131" t="s">
        <v>256</v>
      </c>
      <c r="D53" s="132" t="s">
        <v>415</v>
      </c>
      <c r="E53" s="133"/>
      <c r="F53" s="133"/>
      <c r="G53" s="133"/>
      <c r="H53" s="133"/>
      <c r="I53" s="134">
        <f t="shared" si="0"/>
        <v>0</v>
      </c>
      <c r="J53" s="134"/>
      <c r="K53" s="134"/>
      <c r="L53" s="134"/>
      <c r="M53" s="133">
        <v>99516965</v>
      </c>
    </row>
    <row r="54" spans="1:13" ht="17.25" customHeight="1" x14ac:dyDescent="0.2">
      <c r="A54" s="129">
        <v>49</v>
      </c>
      <c r="B54" s="135" t="s">
        <v>257</v>
      </c>
      <c r="C54" s="131" t="s">
        <v>417</v>
      </c>
      <c r="D54" s="132" t="s">
        <v>415</v>
      </c>
      <c r="E54" s="133"/>
      <c r="F54" s="133"/>
      <c r="G54" s="133"/>
      <c r="H54" s="133"/>
      <c r="I54" s="134">
        <f t="shared" si="0"/>
        <v>0</v>
      </c>
      <c r="J54" s="134"/>
      <c r="K54" s="134"/>
      <c r="L54" s="134"/>
      <c r="M54" s="133">
        <v>68229998</v>
      </c>
    </row>
    <row r="55" spans="1:13" ht="17.25" customHeight="1" x14ac:dyDescent="0.2">
      <c r="A55" s="129">
        <v>50</v>
      </c>
      <c r="B55" s="135" t="s">
        <v>291</v>
      </c>
      <c r="C55" s="131" t="s">
        <v>292</v>
      </c>
      <c r="D55" s="132" t="s">
        <v>415</v>
      </c>
      <c r="E55" s="133">
        <v>1350226975</v>
      </c>
      <c r="F55" s="133"/>
      <c r="G55" s="133"/>
      <c r="H55" s="133">
        <v>1174926698</v>
      </c>
      <c r="I55" s="134">
        <f t="shared" si="0"/>
        <v>175300277</v>
      </c>
      <c r="J55" s="134"/>
      <c r="K55" s="134"/>
      <c r="L55" s="134">
        <f t="shared" ref="L55:L68" si="2">E55+J55</f>
        <v>1350226975</v>
      </c>
      <c r="M55" s="133"/>
    </row>
    <row r="56" spans="1:13" ht="17.25" customHeight="1" x14ac:dyDescent="0.2">
      <c r="A56" s="129">
        <v>51</v>
      </c>
      <c r="B56" s="135" t="s">
        <v>245</v>
      </c>
      <c r="C56" s="131" t="s">
        <v>246</v>
      </c>
      <c r="D56" s="132" t="s">
        <v>418</v>
      </c>
      <c r="E56" s="133">
        <v>69830</v>
      </c>
      <c r="F56" s="133"/>
      <c r="G56" s="133"/>
      <c r="H56" s="133"/>
      <c r="I56" s="134">
        <f t="shared" si="0"/>
        <v>69830</v>
      </c>
      <c r="J56" s="134"/>
      <c r="K56" s="134"/>
      <c r="L56" s="134">
        <f t="shared" si="2"/>
        <v>69830</v>
      </c>
      <c r="M56" s="133"/>
    </row>
    <row r="57" spans="1:13" ht="17.25" customHeight="1" x14ac:dyDescent="0.2">
      <c r="A57" s="129">
        <v>52</v>
      </c>
      <c r="B57" s="130" t="s">
        <v>95</v>
      </c>
      <c r="C57" s="131" t="s">
        <v>96</v>
      </c>
      <c r="D57" s="132" t="s">
        <v>419</v>
      </c>
      <c r="E57" s="133">
        <v>379259400</v>
      </c>
      <c r="F57" s="133">
        <v>1123148</v>
      </c>
      <c r="G57" s="133"/>
      <c r="H57" s="133">
        <v>170452186</v>
      </c>
      <c r="I57" s="134">
        <f t="shared" si="0"/>
        <v>207684066</v>
      </c>
      <c r="J57" s="134"/>
      <c r="K57" s="134"/>
      <c r="L57" s="134">
        <f t="shared" si="2"/>
        <v>379259400</v>
      </c>
      <c r="M57" s="133"/>
    </row>
    <row r="58" spans="1:13" ht="17.25" customHeight="1" x14ac:dyDescent="0.2">
      <c r="A58" s="129">
        <v>53</v>
      </c>
      <c r="B58" s="135" t="s">
        <v>7</v>
      </c>
      <c r="C58" s="131" t="s">
        <v>8</v>
      </c>
      <c r="D58" s="132" t="s">
        <v>419</v>
      </c>
      <c r="E58" s="133">
        <v>260415746</v>
      </c>
      <c r="F58" s="133">
        <v>220281</v>
      </c>
      <c r="G58" s="133"/>
      <c r="H58" s="133">
        <v>85758403</v>
      </c>
      <c r="I58" s="134">
        <f t="shared" si="0"/>
        <v>174437062</v>
      </c>
      <c r="J58" s="134"/>
      <c r="K58" s="134"/>
      <c r="L58" s="134">
        <f t="shared" si="2"/>
        <v>260415746</v>
      </c>
      <c r="M58" s="133"/>
    </row>
    <row r="59" spans="1:13" ht="24" customHeight="1" x14ac:dyDescent="0.2">
      <c r="A59" s="129">
        <v>54</v>
      </c>
      <c r="B59" s="135" t="s">
        <v>167</v>
      </c>
      <c r="C59" s="131" t="s">
        <v>420</v>
      </c>
      <c r="D59" s="132" t="s">
        <v>419</v>
      </c>
      <c r="E59" s="133">
        <v>498326465</v>
      </c>
      <c r="F59" s="133">
        <v>340894</v>
      </c>
      <c r="G59" s="133"/>
      <c r="H59" s="133">
        <v>401368898</v>
      </c>
      <c r="I59" s="134">
        <f t="shared" si="0"/>
        <v>96616673</v>
      </c>
      <c r="J59" s="134"/>
      <c r="K59" s="134"/>
      <c r="L59" s="134">
        <f t="shared" si="2"/>
        <v>498326465</v>
      </c>
      <c r="M59" s="133"/>
    </row>
    <row r="60" spans="1:13" ht="17.25" customHeight="1" x14ac:dyDescent="0.2">
      <c r="A60" s="129">
        <v>55</v>
      </c>
      <c r="B60" s="130" t="s">
        <v>15</v>
      </c>
      <c r="C60" s="131" t="s">
        <v>16</v>
      </c>
      <c r="D60" s="132" t="s">
        <v>419</v>
      </c>
      <c r="E60" s="133">
        <v>178498418</v>
      </c>
      <c r="F60" s="133">
        <v>0</v>
      </c>
      <c r="G60" s="133"/>
      <c r="H60" s="133">
        <v>21453683</v>
      </c>
      <c r="I60" s="134">
        <f t="shared" si="0"/>
        <v>157044735</v>
      </c>
      <c r="J60" s="134"/>
      <c r="K60" s="134"/>
      <c r="L60" s="134">
        <f t="shared" si="2"/>
        <v>178498418</v>
      </c>
      <c r="M60" s="133"/>
    </row>
    <row r="61" spans="1:13" ht="17.25" customHeight="1" x14ac:dyDescent="0.2">
      <c r="A61" s="129">
        <v>56</v>
      </c>
      <c r="B61" s="135" t="s">
        <v>75</v>
      </c>
      <c r="C61" s="131" t="s">
        <v>76</v>
      </c>
      <c r="D61" s="132" t="s">
        <v>419</v>
      </c>
      <c r="E61" s="133">
        <v>235309803</v>
      </c>
      <c r="F61" s="133">
        <v>351006</v>
      </c>
      <c r="G61" s="133"/>
      <c r="H61" s="133">
        <v>7127142</v>
      </c>
      <c r="I61" s="134">
        <f t="shared" si="0"/>
        <v>227831655</v>
      </c>
      <c r="J61" s="134"/>
      <c r="K61" s="134"/>
      <c r="L61" s="134">
        <f t="shared" si="2"/>
        <v>235309803</v>
      </c>
      <c r="M61" s="133"/>
    </row>
    <row r="62" spans="1:13" ht="17.25" customHeight="1" x14ac:dyDescent="0.2">
      <c r="A62" s="129">
        <v>57</v>
      </c>
      <c r="B62" s="130" t="s">
        <v>79</v>
      </c>
      <c r="C62" s="131" t="s">
        <v>80</v>
      </c>
      <c r="D62" s="132" t="s">
        <v>419</v>
      </c>
      <c r="E62" s="133">
        <v>264736760</v>
      </c>
      <c r="F62" s="133">
        <v>15962004</v>
      </c>
      <c r="G62" s="133"/>
      <c r="H62" s="133">
        <v>72344742</v>
      </c>
      <c r="I62" s="134">
        <f t="shared" si="0"/>
        <v>176430014</v>
      </c>
      <c r="J62" s="134"/>
      <c r="K62" s="134"/>
      <c r="L62" s="134">
        <f t="shared" si="2"/>
        <v>264736760</v>
      </c>
      <c r="M62" s="133"/>
    </row>
    <row r="63" spans="1:13" ht="17.25" customHeight="1" x14ac:dyDescent="0.2">
      <c r="A63" s="129">
        <v>58</v>
      </c>
      <c r="B63" s="130" t="s">
        <v>45</v>
      </c>
      <c r="C63" s="131" t="s">
        <v>421</v>
      </c>
      <c r="D63" s="132" t="s">
        <v>419</v>
      </c>
      <c r="E63" s="133">
        <v>317391083</v>
      </c>
      <c r="F63" s="133">
        <v>52111</v>
      </c>
      <c r="G63" s="133">
        <f>3820336+109437</f>
        <v>3929773</v>
      </c>
      <c r="H63" s="133">
        <v>126247126</v>
      </c>
      <c r="I63" s="134">
        <f t="shared" si="0"/>
        <v>187162073</v>
      </c>
      <c r="J63" s="134"/>
      <c r="K63" s="134"/>
      <c r="L63" s="134">
        <f t="shared" si="2"/>
        <v>317391083</v>
      </c>
      <c r="M63" s="133"/>
    </row>
    <row r="64" spans="1:13" ht="17.25" customHeight="1" x14ac:dyDescent="0.2">
      <c r="A64" s="129">
        <v>59</v>
      </c>
      <c r="B64" s="135" t="s">
        <v>55</v>
      </c>
      <c r="C64" s="131" t="s">
        <v>422</v>
      </c>
      <c r="D64" s="132" t="s">
        <v>419</v>
      </c>
      <c r="E64" s="133">
        <v>359152552</v>
      </c>
      <c r="F64" s="133">
        <v>509657</v>
      </c>
      <c r="G64" s="133"/>
      <c r="H64" s="133">
        <v>63129158</v>
      </c>
      <c r="I64" s="134">
        <f t="shared" si="0"/>
        <v>295513737</v>
      </c>
      <c r="J64" s="134"/>
      <c r="K64" s="134"/>
      <c r="L64" s="134">
        <f t="shared" si="2"/>
        <v>359152552</v>
      </c>
      <c r="M64" s="133"/>
    </row>
    <row r="65" spans="1:13" ht="17.25" customHeight="1" x14ac:dyDescent="0.2">
      <c r="A65" s="129">
        <v>60</v>
      </c>
      <c r="B65" s="135" t="s">
        <v>109</v>
      </c>
      <c r="C65" s="131" t="s">
        <v>110</v>
      </c>
      <c r="D65" s="132" t="s">
        <v>419</v>
      </c>
      <c r="E65" s="133">
        <v>408670863</v>
      </c>
      <c r="F65" s="133">
        <v>6519949</v>
      </c>
      <c r="G65" s="133"/>
      <c r="H65" s="133">
        <v>131907933</v>
      </c>
      <c r="I65" s="134">
        <f t="shared" si="0"/>
        <v>270242981</v>
      </c>
      <c r="J65" s="134"/>
      <c r="K65" s="134"/>
      <c r="L65" s="134">
        <f t="shared" si="2"/>
        <v>408670863</v>
      </c>
      <c r="M65" s="133"/>
    </row>
    <row r="66" spans="1:13" ht="17.25" customHeight="1" x14ac:dyDescent="0.2">
      <c r="A66" s="129">
        <v>61</v>
      </c>
      <c r="B66" s="130" t="s">
        <v>43</v>
      </c>
      <c r="C66" s="140" t="s">
        <v>44</v>
      </c>
      <c r="D66" s="132" t="s">
        <v>419</v>
      </c>
      <c r="E66" s="133">
        <v>245954426</v>
      </c>
      <c r="F66" s="133">
        <v>146854</v>
      </c>
      <c r="G66" s="133">
        <f>5661409+162176</f>
        <v>5823585</v>
      </c>
      <c r="H66" s="133">
        <v>88259985</v>
      </c>
      <c r="I66" s="134">
        <f t="shared" si="0"/>
        <v>151724002</v>
      </c>
      <c r="J66" s="134"/>
      <c r="K66" s="134"/>
      <c r="L66" s="134">
        <f t="shared" si="2"/>
        <v>245954426</v>
      </c>
      <c r="M66" s="133"/>
    </row>
    <row r="67" spans="1:13" ht="17.25" customHeight="1" x14ac:dyDescent="0.2">
      <c r="A67" s="129">
        <v>62</v>
      </c>
      <c r="B67" s="135" t="s">
        <v>193</v>
      </c>
      <c r="C67" s="131" t="s">
        <v>423</v>
      </c>
      <c r="D67" s="132" t="s">
        <v>419</v>
      </c>
      <c r="E67" s="133">
        <v>183088080</v>
      </c>
      <c r="F67" s="133">
        <v>239781</v>
      </c>
      <c r="G67" s="133">
        <f>14617570+25839+418732</f>
        <v>15062141</v>
      </c>
      <c r="H67" s="133"/>
      <c r="I67" s="134">
        <f t="shared" si="0"/>
        <v>167786158</v>
      </c>
      <c r="J67" s="134"/>
      <c r="K67" s="134"/>
      <c r="L67" s="134">
        <f t="shared" si="2"/>
        <v>183088080</v>
      </c>
      <c r="M67" s="133"/>
    </row>
    <row r="68" spans="1:13" ht="24.75" customHeight="1" x14ac:dyDescent="0.2">
      <c r="A68" s="129">
        <v>63</v>
      </c>
      <c r="B68" s="135" t="s">
        <v>115</v>
      </c>
      <c r="C68" s="131" t="s">
        <v>424</v>
      </c>
      <c r="D68" s="132" t="s">
        <v>425</v>
      </c>
      <c r="E68" s="133">
        <v>92061345</v>
      </c>
      <c r="F68" s="133"/>
      <c r="G68" s="133"/>
      <c r="H68" s="133"/>
      <c r="I68" s="134">
        <f t="shared" si="0"/>
        <v>92061345</v>
      </c>
      <c r="J68" s="134">
        <v>55374649</v>
      </c>
      <c r="K68" s="134"/>
      <c r="L68" s="134">
        <f t="shared" si="2"/>
        <v>147435994</v>
      </c>
      <c r="M68" s="133"/>
    </row>
    <row r="69" spans="1:13" s="146" customFormat="1" ht="17.25" customHeight="1" x14ac:dyDescent="0.15">
      <c r="A69" s="141">
        <v>64</v>
      </c>
      <c r="B69" s="142" t="s">
        <v>67</v>
      </c>
      <c r="C69" s="143" t="s">
        <v>426</v>
      </c>
      <c r="D69" s="144" t="s">
        <v>427</v>
      </c>
      <c r="E69" s="145">
        <f>SUM(E70:E76)</f>
        <v>406931772</v>
      </c>
      <c r="F69" s="145">
        <f t="shared" ref="F69:L69" si="3">SUM(F70:F76)</f>
        <v>10471437</v>
      </c>
      <c r="G69" s="145">
        <f t="shared" si="3"/>
        <v>7475532</v>
      </c>
      <c r="H69" s="145">
        <f t="shared" si="3"/>
        <v>177343397</v>
      </c>
      <c r="I69" s="145">
        <f t="shared" si="3"/>
        <v>211641406</v>
      </c>
      <c r="J69" s="145">
        <f t="shared" si="3"/>
        <v>14674783</v>
      </c>
      <c r="K69" s="145">
        <f t="shared" si="3"/>
        <v>0</v>
      </c>
      <c r="L69" s="145">
        <f t="shared" si="3"/>
        <v>421606555</v>
      </c>
      <c r="M69" s="145"/>
    </row>
    <row r="70" spans="1:13" ht="17.25" customHeight="1" x14ac:dyDescent="0.2">
      <c r="A70" s="141"/>
      <c r="B70" s="129"/>
      <c r="C70" s="129" t="s">
        <v>428</v>
      </c>
      <c r="D70" s="132" t="s">
        <v>415</v>
      </c>
      <c r="E70" s="133">
        <v>373400113</v>
      </c>
      <c r="F70" s="133">
        <v>10471437</v>
      </c>
      <c r="G70" s="133">
        <f>7272506+203026</f>
        <v>7475532</v>
      </c>
      <c r="H70" s="133">
        <v>177343397</v>
      </c>
      <c r="I70" s="134">
        <f>E70-F70-G70-H70</f>
        <v>178109747</v>
      </c>
      <c r="J70" s="147"/>
      <c r="K70" s="147"/>
      <c r="L70" s="134">
        <f>E70+J70</f>
        <v>373400113</v>
      </c>
      <c r="M70" s="133"/>
    </row>
    <row r="71" spans="1:13" ht="17.25" customHeight="1" x14ac:dyDescent="0.2">
      <c r="A71" s="141"/>
      <c r="B71" s="129"/>
      <c r="C71" s="129">
        <v>10027</v>
      </c>
      <c r="D71" s="132" t="s">
        <v>427</v>
      </c>
      <c r="E71" s="133">
        <v>14979034</v>
      </c>
      <c r="F71" s="133"/>
      <c r="G71" s="133"/>
      <c r="H71" s="133"/>
      <c r="I71" s="134">
        <f>E71-F71-G71-H71</f>
        <v>14979034</v>
      </c>
      <c r="J71" s="133">
        <v>14674783</v>
      </c>
      <c r="K71" s="133"/>
      <c r="L71" s="134">
        <f>E71+J71</f>
        <v>29653817</v>
      </c>
      <c r="M71" s="133"/>
    </row>
    <row r="72" spans="1:13" ht="17.25" customHeight="1" x14ac:dyDescent="0.2">
      <c r="A72" s="141"/>
      <c r="B72" s="129"/>
      <c r="C72" s="129">
        <v>10012</v>
      </c>
      <c r="D72" s="165" t="s">
        <v>411</v>
      </c>
      <c r="E72" s="161">
        <v>18552625</v>
      </c>
      <c r="F72" s="161"/>
      <c r="G72" s="161"/>
      <c r="H72" s="161"/>
      <c r="I72" s="168">
        <f>E72-F72-G72-H72</f>
        <v>18552625</v>
      </c>
      <c r="J72" s="168"/>
      <c r="K72" s="168"/>
      <c r="L72" s="168">
        <f>E72+J72</f>
        <v>18552625</v>
      </c>
      <c r="M72" s="133"/>
    </row>
    <row r="73" spans="1:13" ht="17.25" customHeight="1" x14ac:dyDescent="0.2">
      <c r="A73" s="141"/>
      <c r="B73" s="129"/>
      <c r="C73" s="129">
        <v>10020</v>
      </c>
      <c r="D73" s="165"/>
      <c r="E73" s="166"/>
      <c r="F73" s="175"/>
      <c r="G73" s="175"/>
      <c r="H73" s="175"/>
      <c r="I73" s="169"/>
      <c r="J73" s="169"/>
      <c r="K73" s="169"/>
      <c r="L73" s="169"/>
      <c r="M73" s="133"/>
    </row>
    <row r="74" spans="1:13" ht="17.25" customHeight="1" x14ac:dyDescent="0.2">
      <c r="A74" s="141"/>
      <c r="B74" s="129"/>
      <c r="C74" s="129">
        <v>10064</v>
      </c>
      <c r="D74" s="165"/>
      <c r="E74" s="166"/>
      <c r="F74" s="175"/>
      <c r="G74" s="175"/>
      <c r="H74" s="175"/>
      <c r="I74" s="169"/>
      <c r="J74" s="169"/>
      <c r="K74" s="169"/>
      <c r="L74" s="169"/>
      <c r="M74" s="133"/>
    </row>
    <row r="75" spans="1:13" ht="17.25" customHeight="1" x14ac:dyDescent="0.2">
      <c r="A75" s="141"/>
      <c r="B75" s="129"/>
      <c r="C75" s="129">
        <v>10065</v>
      </c>
      <c r="D75" s="165"/>
      <c r="E75" s="166"/>
      <c r="F75" s="175"/>
      <c r="G75" s="175"/>
      <c r="H75" s="175"/>
      <c r="I75" s="169"/>
      <c r="J75" s="169"/>
      <c r="K75" s="169"/>
      <c r="L75" s="169"/>
      <c r="M75" s="133"/>
    </row>
    <row r="76" spans="1:13" ht="17.25" customHeight="1" x14ac:dyDescent="0.2">
      <c r="A76" s="141"/>
      <c r="B76" s="129"/>
      <c r="C76" s="129">
        <v>10070</v>
      </c>
      <c r="D76" s="165"/>
      <c r="E76" s="167"/>
      <c r="F76" s="174"/>
      <c r="G76" s="174"/>
      <c r="H76" s="174"/>
      <c r="I76" s="170"/>
      <c r="J76" s="170"/>
      <c r="K76" s="170"/>
      <c r="L76" s="170"/>
      <c r="M76" s="133"/>
    </row>
    <row r="77" spans="1:13" s="146" customFormat="1" ht="17.25" customHeight="1" x14ac:dyDescent="0.15">
      <c r="A77" s="141">
        <v>65</v>
      </c>
      <c r="B77" s="142" t="s">
        <v>215</v>
      </c>
      <c r="C77" s="143" t="s">
        <v>216</v>
      </c>
      <c r="D77" s="144" t="s">
        <v>427</v>
      </c>
      <c r="E77" s="145">
        <f>SUM(E78:E81)</f>
        <v>175859264</v>
      </c>
      <c r="F77" s="145">
        <f t="shared" ref="F77:L77" si="4">SUM(F78:F81)</f>
        <v>7514857</v>
      </c>
      <c r="G77" s="145">
        <f t="shared" si="4"/>
        <v>10343546</v>
      </c>
      <c r="H77" s="145">
        <f t="shared" si="4"/>
        <v>30897974</v>
      </c>
      <c r="I77" s="145">
        <f t="shared" si="4"/>
        <v>127102887</v>
      </c>
      <c r="J77" s="145">
        <f t="shared" si="4"/>
        <v>42317073</v>
      </c>
      <c r="K77" s="145">
        <f t="shared" si="4"/>
        <v>0</v>
      </c>
      <c r="L77" s="145">
        <f t="shared" si="4"/>
        <v>218176337</v>
      </c>
      <c r="M77" s="145"/>
    </row>
    <row r="78" spans="1:13" ht="17.25" customHeight="1" x14ac:dyDescent="0.2">
      <c r="A78" s="141"/>
      <c r="B78" s="129"/>
      <c r="C78" s="129" t="s">
        <v>428</v>
      </c>
      <c r="D78" s="132" t="s">
        <v>415</v>
      </c>
      <c r="E78" s="133">
        <v>129243331</v>
      </c>
      <c r="F78" s="133">
        <v>7514857</v>
      </c>
      <c r="G78" s="133">
        <f>10055498+288048</f>
        <v>10343546</v>
      </c>
      <c r="H78" s="133">
        <v>30897974</v>
      </c>
      <c r="I78" s="134">
        <f>E78-F78-G78-H78</f>
        <v>80486954</v>
      </c>
      <c r="J78" s="147"/>
      <c r="K78" s="147"/>
      <c r="L78" s="134">
        <f>E78+J78</f>
        <v>129243331</v>
      </c>
      <c r="M78" s="133"/>
    </row>
    <row r="79" spans="1:13" ht="17.25" customHeight="1" x14ac:dyDescent="0.2">
      <c r="A79" s="141"/>
      <c r="B79" s="129"/>
      <c r="C79" s="129">
        <v>6202</v>
      </c>
      <c r="D79" s="165" t="s">
        <v>427</v>
      </c>
      <c r="E79" s="172">
        <v>46615933</v>
      </c>
      <c r="F79" s="172"/>
      <c r="G79" s="172"/>
      <c r="H79" s="172"/>
      <c r="I79" s="168">
        <f>E79-F79-G79-H79</f>
        <v>46615933</v>
      </c>
      <c r="J79" s="161">
        <v>42317073</v>
      </c>
      <c r="K79" s="161"/>
      <c r="L79" s="168">
        <f>E79+J79</f>
        <v>88933006</v>
      </c>
      <c r="M79" s="133"/>
    </row>
    <row r="80" spans="1:13" ht="17.25" customHeight="1" x14ac:dyDescent="0.2">
      <c r="A80" s="141"/>
      <c r="B80" s="129"/>
      <c r="C80" s="129">
        <v>6203</v>
      </c>
      <c r="D80" s="165"/>
      <c r="E80" s="179"/>
      <c r="F80" s="181"/>
      <c r="G80" s="181"/>
      <c r="H80" s="181"/>
      <c r="I80" s="169"/>
      <c r="J80" s="162"/>
      <c r="K80" s="162"/>
      <c r="L80" s="169"/>
      <c r="M80" s="133"/>
    </row>
    <row r="81" spans="1:13" ht="17.25" customHeight="1" x14ac:dyDescent="0.2">
      <c r="A81" s="141"/>
      <c r="B81" s="129"/>
      <c r="C81" s="129">
        <v>6204</v>
      </c>
      <c r="D81" s="165"/>
      <c r="E81" s="180"/>
      <c r="F81" s="182"/>
      <c r="G81" s="182"/>
      <c r="H81" s="182"/>
      <c r="I81" s="170"/>
      <c r="J81" s="163"/>
      <c r="K81" s="163"/>
      <c r="L81" s="170"/>
      <c r="M81" s="133"/>
    </row>
    <row r="82" spans="1:13" s="146" customFormat="1" ht="17.25" customHeight="1" x14ac:dyDescent="0.15">
      <c r="A82" s="141">
        <v>66</v>
      </c>
      <c r="B82" s="148" t="s">
        <v>37</v>
      </c>
      <c r="C82" s="143" t="s">
        <v>38</v>
      </c>
      <c r="D82" s="144" t="s">
        <v>427</v>
      </c>
      <c r="E82" s="145">
        <f t="shared" ref="E82:L82" si="5">SUM(E83:E85)</f>
        <v>589353689</v>
      </c>
      <c r="F82" s="145">
        <f t="shared" si="5"/>
        <v>6666407</v>
      </c>
      <c r="G82" s="145">
        <f t="shared" si="5"/>
        <v>9036630</v>
      </c>
      <c r="H82" s="145">
        <f t="shared" si="5"/>
        <v>195024398</v>
      </c>
      <c r="I82" s="145">
        <f t="shared" si="5"/>
        <v>378626254</v>
      </c>
      <c r="J82" s="145">
        <f t="shared" si="5"/>
        <v>34368829</v>
      </c>
      <c r="K82" s="145">
        <f t="shared" si="5"/>
        <v>0</v>
      </c>
      <c r="L82" s="145">
        <f t="shared" si="5"/>
        <v>623722518</v>
      </c>
      <c r="M82" s="145"/>
    </row>
    <row r="83" spans="1:13" ht="17.25" customHeight="1" x14ac:dyDescent="0.2">
      <c r="A83" s="141"/>
      <c r="B83" s="141"/>
      <c r="C83" s="129" t="s">
        <v>428</v>
      </c>
      <c r="D83" s="132" t="s">
        <v>415</v>
      </c>
      <c r="E83" s="133">
        <v>512157591</v>
      </c>
      <c r="F83" s="133">
        <v>6666407</v>
      </c>
      <c r="G83" s="133">
        <f>8784977+251653</f>
        <v>9036630</v>
      </c>
      <c r="H83" s="133">
        <v>195024398</v>
      </c>
      <c r="I83" s="134">
        <f>E83-F83-G83-H83</f>
        <v>301430156</v>
      </c>
      <c r="J83" s="133"/>
      <c r="K83" s="133"/>
      <c r="L83" s="134">
        <f>E83+J83</f>
        <v>512157591</v>
      </c>
      <c r="M83" s="133"/>
    </row>
    <row r="84" spans="1:13" ht="17.25" customHeight="1" x14ac:dyDescent="0.2">
      <c r="A84" s="141"/>
      <c r="B84" s="141"/>
      <c r="C84" s="129">
        <v>4132</v>
      </c>
      <c r="D84" s="165" t="s">
        <v>429</v>
      </c>
      <c r="E84" s="161">
        <v>77196098</v>
      </c>
      <c r="F84" s="161"/>
      <c r="G84" s="161"/>
      <c r="H84" s="161"/>
      <c r="I84" s="168">
        <f>E84-F84-G84-H84</f>
        <v>77196098</v>
      </c>
      <c r="J84" s="161">
        <v>34368829</v>
      </c>
      <c r="K84" s="161"/>
      <c r="L84" s="168">
        <f>E84+J84</f>
        <v>111564927</v>
      </c>
      <c r="M84" s="133"/>
    </row>
    <row r="85" spans="1:13" ht="17.25" customHeight="1" x14ac:dyDescent="0.2">
      <c r="A85" s="141"/>
      <c r="B85" s="141"/>
      <c r="C85" s="129">
        <v>4017</v>
      </c>
      <c r="D85" s="165"/>
      <c r="E85" s="167"/>
      <c r="F85" s="174"/>
      <c r="G85" s="174"/>
      <c r="H85" s="174"/>
      <c r="I85" s="170"/>
      <c r="J85" s="163"/>
      <c r="K85" s="163"/>
      <c r="L85" s="170"/>
      <c r="M85" s="133"/>
    </row>
    <row r="86" spans="1:13" s="146" customFormat="1" ht="17.25" customHeight="1" x14ac:dyDescent="0.15">
      <c r="A86" s="141">
        <v>67</v>
      </c>
      <c r="B86" s="148" t="s">
        <v>91</v>
      </c>
      <c r="C86" s="143" t="s">
        <v>430</v>
      </c>
      <c r="D86" s="144" t="s">
        <v>427</v>
      </c>
      <c r="E86" s="145">
        <f>SUM(E87:E90)</f>
        <v>405921884</v>
      </c>
      <c r="F86" s="145">
        <f t="shared" ref="F86:L86" si="6">SUM(F87:F90)</f>
        <v>18616222</v>
      </c>
      <c r="G86" s="145">
        <f t="shared" si="6"/>
        <v>15616515</v>
      </c>
      <c r="H86" s="145">
        <f t="shared" si="6"/>
        <v>30860134</v>
      </c>
      <c r="I86" s="145">
        <f t="shared" si="6"/>
        <v>340829013</v>
      </c>
      <c r="J86" s="145">
        <f t="shared" si="6"/>
        <v>4269405</v>
      </c>
      <c r="K86" s="145">
        <f t="shared" si="6"/>
        <v>1270550</v>
      </c>
      <c r="L86" s="145">
        <f t="shared" si="6"/>
        <v>410191289</v>
      </c>
      <c r="M86" s="145"/>
    </row>
    <row r="87" spans="1:13" ht="17.25" customHeight="1" x14ac:dyDescent="0.2">
      <c r="A87" s="141"/>
      <c r="B87" s="141"/>
      <c r="C87" s="129" t="s">
        <v>428</v>
      </c>
      <c r="D87" s="132" t="s">
        <v>419</v>
      </c>
      <c r="E87" s="133">
        <v>334180497</v>
      </c>
      <c r="F87" s="133"/>
      <c r="G87" s="133">
        <f>15181624+434891</f>
        <v>15616515</v>
      </c>
      <c r="H87" s="133">
        <v>30860134</v>
      </c>
      <c r="I87" s="134">
        <f>E87-F87-G87-H87</f>
        <v>287703848</v>
      </c>
      <c r="J87" s="147"/>
      <c r="K87" s="147"/>
      <c r="L87" s="134">
        <f>E87+J87</f>
        <v>334180497</v>
      </c>
      <c r="M87" s="133"/>
    </row>
    <row r="88" spans="1:13" ht="17.25" customHeight="1" x14ac:dyDescent="0.2">
      <c r="A88" s="141"/>
      <c r="B88" s="141"/>
      <c r="C88" s="129">
        <v>13023</v>
      </c>
      <c r="D88" s="165" t="s">
        <v>427</v>
      </c>
      <c r="E88" s="161">
        <v>71741387</v>
      </c>
      <c r="F88" s="161">
        <v>18616222</v>
      </c>
      <c r="G88" s="161"/>
      <c r="H88" s="161"/>
      <c r="I88" s="168">
        <f>E88-F88-G88-H88</f>
        <v>53125165</v>
      </c>
      <c r="J88" s="161">
        <f>4236830+32575</f>
        <v>4269405</v>
      </c>
      <c r="K88" s="161">
        <v>1270550</v>
      </c>
      <c r="L88" s="168">
        <f>E88+J88</f>
        <v>76010792</v>
      </c>
      <c r="M88" s="133"/>
    </row>
    <row r="89" spans="1:13" ht="17.25" customHeight="1" x14ac:dyDescent="0.2">
      <c r="A89" s="141"/>
      <c r="B89" s="141"/>
      <c r="C89" s="129">
        <v>13013</v>
      </c>
      <c r="D89" s="165"/>
      <c r="E89" s="166"/>
      <c r="F89" s="162"/>
      <c r="G89" s="162"/>
      <c r="H89" s="162"/>
      <c r="I89" s="169"/>
      <c r="J89" s="162"/>
      <c r="K89" s="162"/>
      <c r="L89" s="169"/>
      <c r="M89" s="133"/>
    </row>
    <row r="90" spans="1:13" ht="17.25" customHeight="1" x14ac:dyDescent="0.2">
      <c r="A90" s="141"/>
      <c r="B90" s="141"/>
      <c r="C90" s="129">
        <v>13012</v>
      </c>
      <c r="D90" s="165"/>
      <c r="E90" s="167"/>
      <c r="F90" s="163"/>
      <c r="G90" s="163"/>
      <c r="H90" s="163"/>
      <c r="I90" s="170"/>
      <c r="J90" s="163"/>
      <c r="K90" s="163"/>
      <c r="L90" s="170"/>
      <c r="M90" s="133"/>
    </row>
    <row r="91" spans="1:13" s="146" customFormat="1" ht="17.25" customHeight="1" x14ac:dyDescent="0.15">
      <c r="A91" s="141">
        <v>68</v>
      </c>
      <c r="B91" s="148" t="s">
        <v>13</v>
      </c>
      <c r="C91" s="143" t="s">
        <v>431</v>
      </c>
      <c r="D91" s="144" t="s">
        <v>427</v>
      </c>
      <c r="E91" s="145">
        <f>SUM(E92:E96)</f>
        <v>666429773</v>
      </c>
      <c r="F91" s="145">
        <f t="shared" ref="F91:L91" si="7">SUM(F92:F96)</f>
        <v>9231377</v>
      </c>
      <c r="G91" s="145">
        <f t="shared" si="7"/>
        <v>17349867</v>
      </c>
      <c r="H91" s="145">
        <f t="shared" si="7"/>
        <v>218699984</v>
      </c>
      <c r="I91" s="145">
        <f t="shared" si="7"/>
        <v>421148545</v>
      </c>
      <c r="J91" s="145">
        <f t="shared" si="7"/>
        <v>25944049</v>
      </c>
      <c r="K91" s="145">
        <f t="shared" si="7"/>
        <v>0</v>
      </c>
      <c r="L91" s="145">
        <f t="shared" si="7"/>
        <v>692373822</v>
      </c>
      <c r="M91" s="145"/>
    </row>
    <row r="92" spans="1:13" ht="17.25" customHeight="1" x14ac:dyDescent="0.2">
      <c r="A92" s="141"/>
      <c r="B92" s="141"/>
      <c r="C92" s="129" t="s">
        <v>428</v>
      </c>
      <c r="D92" s="132" t="s">
        <v>419</v>
      </c>
      <c r="E92" s="133">
        <v>620399374</v>
      </c>
      <c r="F92" s="133">
        <v>9231377</v>
      </c>
      <c r="G92" s="133">
        <f>16866706+483161</f>
        <v>17349867</v>
      </c>
      <c r="H92" s="133">
        <v>218699984</v>
      </c>
      <c r="I92" s="134">
        <f>E92-F92-G92-H92</f>
        <v>375118146</v>
      </c>
      <c r="J92" s="147"/>
      <c r="K92" s="147"/>
      <c r="L92" s="134">
        <f>E92+J92</f>
        <v>620399374</v>
      </c>
      <c r="M92" s="133"/>
    </row>
    <row r="93" spans="1:13" ht="17.25" customHeight="1" x14ac:dyDescent="0.2">
      <c r="A93" s="141"/>
      <c r="B93" s="141"/>
      <c r="C93" s="129">
        <v>12232</v>
      </c>
      <c r="D93" s="132" t="s">
        <v>427</v>
      </c>
      <c r="E93" s="133">
        <v>19837383</v>
      </c>
      <c r="F93" s="133"/>
      <c r="G93" s="133"/>
      <c r="H93" s="133"/>
      <c r="I93" s="134">
        <f>E93-F93-G93-H93</f>
        <v>19837383</v>
      </c>
      <c r="J93" s="133">
        <v>25944049</v>
      </c>
      <c r="K93" s="133"/>
      <c r="L93" s="134">
        <f>E93+J93</f>
        <v>45781432</v>
      </c>
      <c r="M93" s="133"/>
    </row>
    <row r="94" spans="1:13" ht="17.25" customHeight="1" x14ac:dyDescent="0.2">
      <c r="A94" s="141"/>
      <c r="B94" s="141"/>
      <c r="C94" s="129" t="s">
        <v>432</v>
      </c>
      <c r="D94" s="165" t="s">
        <v>411</v>
      </c>
      <c r="E94" s="161">
        <v>26193016</v>
      </c>
      <c r="F94" s="161"/>
      <c r="G94" s="161"/>
      <c r="H94" s="161"/>
      <c r="I94" s="168">
        <f>E94-F94-G94-H94</f>
        <v>26193016</v>
      </c>
      <c r="J94" s="168"/>
      <c r="K94" s="168"/>
      <c r="L94" s="168">
        <f>E94+J94</f>
        <v>26193016</v>
      </c>
      <c r="M94" s="133"/>
    </row>
    <row r="95" spans="1:13" ht="17.25" customHeight="1" x14ac:dyDescent="0.2">
      <c r="A95" s="141"/>
      <c r="B95" s="141"/>
      <c r="C95" s="129" t="s">
        <v>433</v>
      </c>
      <c r="D95" s="165"/>
      <c r="E95" s="166"/>
      <c r="F95" s="175"/>
      <c r="G95" s="175"/>
      <c r="H95" s="175"/>
      <c r="I95" s="169"/>
      <c r="J95" s="169"/>
      <c r="K95" s="169"/>
      <c r="L95" s="169"/>
      <c r="M95" s="133"/>
    </row>
    <row r="96" spans="1:13" ht="17.25" customHeight="1" x14ac:dyDescent="0.2">
      <c r="A96" s="141"/>
      <c r="B96" s="141"/>
      <c r="C96" s="129" t="s">
        <v>434</v>
      </c>
      <c r="D96" s="165"/>
      <c r="E96" s="167"/>
      <c r="F96" s="174"/>
      <c r="G96" s="174"/>
      <c r="H96" s="174"/>
      <c r="I96" s="170"/>
      <c r="J96" s="170"/>
      <c r="K96" s="170"/>
      <c r="L96" s="170"/>
      <c r="M96" s="133"/>
    </row>
    <row r="97" spans="1:13" s="146" customFormat="1" ht="17.25" customHeight="1" x14ac:dyDescent="0.15">
      <c r="A97" s="141">
        <v>69</v>
      </c>
      <c r="B97" s="149" t="s">
        <v>69</v>
      </c>
      <c r="C97" s="143" t="s">
        <v>435</v>
      </c>
      <c r="D97" s="144" t="s">
        <v>427</v>
      </c>
      <c r="E97" s="145">
        <f>SUM(E98:E101)</f>
        <v>501338713</v>
      </c>
      <c r="F97" s="145">
        <f t="shared" ref="F97:L97" si="8">SUM(F98:F101)</f>
        <v>3459581</v>
      </c>
      <c r="G97" s="145">
        <f t="shared" si="8"/>
        <v>0</v>
      </c>
      <c r="H97" s="145">
        <f t="shared" si="8"/>
        <v>126604933</v>
      </c>
      <c r="I97" s="145">
        <f t="shared" si="8"/>
        <v>371274199</v>
      </c>
      <c r="J97" s="145">
        <f t="shared" si="8"/>
        <v>48636987</v>
      </c>
      <c r="K97" s="145">
        <f t="shared" si="8"/>
        <v>0</v>
      </c>
      <c r="L97" s="145">
        <f t="shared" si="8"/>
        <v>549975700</v>
      </c>
      <c r="M97" s="145"/>
    </row>
    <row r="98" spans="1:13" ht="17.25" customHeight="1" x14ac:dyDescent="0.2">
      <c r="A98" s="141"/>
      <c r="B98" s="141"/>
      <c r="C98" s="129" t="s">
        <v>428</v>
      </c>
      <c r="D98" s="132" t="s">
        <v>415</v>
      </c>
      <c r="E98" s="133">
        <v>443328126</v>
      </c>
      <c r="F98" s="133">
        <v>3459581</v>
      </c>
      <c r="G98" s="133"/>
      <c r="H98" s="133">
        <v>126604933</v>
      </c>
      <c r="I98" s="134">
        <f>E98-F98-G98-H98</f>
        <v>313263612</v>
      </c>
      <c r="J98" s="147"/>
      <c r="K98" s="147"/>
      <c r="L98" s="134">
        <f>E98+J98</f>
        <v>443328126</v>
      </c>
      <c r="M98" s="133"/>
    </row>
    <row r="99" spans="1:13" ht="17.25" customHeight="1" x14ac:dyDescent="0.2">
      <c r="A99" s="141"/>
      <c r="B99" s="141"/>
      <c r="C99" s="127">
        <v>14151</v>
      </c>
      <c r="D99" s="173" t="s">
        <v>427</v>
      </c>
      <c r="E99" s="161">
        <v>58010587</v>
      </c>
      <c r="F99" s="172"/>
      <c r="G99" s="172"/>
      <c r="H99" s="172"/>
      <c r="I99" s="168">
        <f>E99-F100-G100-H100</f>
        <v>58010587</v>
      </c>
      <c r="J99" s="161">
        <f>8860350+39776637</f>
        <v>48636987</v>
      </c>
      <c r="K99" s="176"/>
      <c r="L99" s="168">
        <f>E99+J99</f>
        <v>106647574</v>
      </c>
      <c r="M99" s="133"/>
    </row>
    <row r="100" spans="1:13" ht="17.25" customHeight="1" x14ac:dyDescent="0.2">
      <c r="A100" s="141"/>
      <c r="B100" s="141"/>
      <c r="C100" s="127">
        <v>14029</v>
      </c>
      <c r="D100" s="179"/>
      <c r="E100" s="179"/>
      <c r="F100" s="169"/>
      <c r="G100" s="179"/>
      <c r="H100" s="169"/>
      <c r="I100" s="179"/>
      <c r="J100" s="177"/>
      <c r="K100" s="177"/>
      <c r="L100" s="179"/>
      <c r="M100" s="133"/>
    </row>
    <row r="101" spans="1:13" ht="17.25" customHeight="1" x14ac:dyDescent="0.2">
      <c r="A101" s="141"/>
      <c r="B101" s="141"/>
      <c r="C101" s="127">
        <v>14136</v>
      </c>
      <c r="D101" s="180"/>
      <c r="E101" s="180"/>
      <c r="F101" s="170"/>
      <c r="G101" s="180"/>
      <c r="H101" s="170"/>
      <c r="I101" s="180"/>
      <c r="J101" s="178"/>
      <c r="K101" s="178"/>
      <c r="L101" s="180"/>
      <c r="M101" s="133"/>
    </row>
    <row r="102" spans="1:13" s="146" customFormat="1" ht="17.25" customHeight="1" x14ac:dyDescent="0.15">
      <c r="A102" s="141">
        <v>70</v>
      </c>
      <c r="B102" s="149" t="s">
        <v>53</v>
      </c>
      <c r="C102" s="143" t="s">
        <v>436</v>
      </c>
      <c r="D102" s="144" t="s">
        <v>427</v>
      </c>
      <c r="E102" s="138">
        <f>SUM(E103:E112)</f>
        <v>720532758</v>
      </c>
      <c r="F102" s="138">
        <f t="shared" ref="F102:L102" si="9">SUM(F103:F112)</f>
        <v>33428607</v>
      </c>
      <c r="G102" s="138">
        <f t="shared" si="9"/>
        <v>16904590</v>
      </c>
      <c r="H102" s="138">
        <f t="shared" si="9"/>
        <v>0</v>
      </c>
      <c r="I102" s="138">
        <f t="shared" si="9"/>
        <v>670199561</v>
      </c>
      <c r="J102" s="138">
        <f t="shared" si="9"/>
        <v>163329788</v>
      </c>
      <c r="K102" s="138">
        <f t="shared" si="9"/>
        <v>12705500</v>
      </c>
      <c r="L102" s="138">
        <f t="shared" si="9"/>
        <v>883862546</v>
      </c>
      <c r="M102" s="145"/>
    </row>
    <row r="103" spans="1:13" ht="17.25" customHeight="1" x14ac:dyDescent="0.2">
      <c r="A103" s="141"/>
      <c r="B103" s="141"/>
      <c r="C103" s="129" t="s">
        <v>428</v>
      </c>
      <c r="D103" s="132" t="s">
        <v>415</v>
      </c>
      <c r="E103" s="133">
        <v>440010716</v>
      </c>
      <c r="F103" s="133">
        <v>1555218</v>
      </c>
      <c r="G103" s="133">
        <f>16449185-22718+7573+470550</f>
        <v>16904590</v>
      </c>
      <c r="H103" s="133"/>
      <c r="I103" s="134">
        <f>E103-F103-G103-H103</f>
        <v>421550908</v>
      </c>
      <c r="J103" s="147"/>
      <c r="K103" s="147"/>
      <c r="L103" s="134">
        <f>E103+J103</f>
        <v>440010716</v>
      </c>
      <c r="M103" s="133"/>
    </row>
    <row r="104" spans="1:13" ht="17.25" customHeight="1" x14ac:dyDescent="0.2">
      <c r="A104" s="141"/>
      <c r="B104" s="141"/>
      <c r="C104" s="129">
        <v>16044</v>
      </c>
      <c r="D104" s="165" t="s">
        <v>427</v>
      </c>
      <c r="E104" s="161">
        <v>280522042</v>
      </c>
      <c r="F104" s="161">
        <v>31873389</v>
      </c>
      <c r="G104" s="161"/>
      <c r="H104" s="161"/>
      <c r="I104" s="168">
        <f>E104-F104-G104-H104</f>
        <v>248648653</v>
      </c>
      <c r="J104" s="161">
        <f>163375230+9559-55001</f>
        <v>163329788</v>
      </c>
      <c r="K104" s="161">
        <v>12705500</v>
      </c>
      <c r="L104" s="168">
        <f>E104+J104</f>
        <v>443851830</v>
      </c>
      <c r="M104" s="133"/>
    </row>
    <row r="105" spans="1:13" ht="17.25" customHeight="1" x14ac:dyDescent="0.2">
      <c r="A105" s="141"/>
      <c r="B105" s="141"/>
      <c r="C105" s="129">
        <v>16050</v>
      </c>
      <c r="D105" s="165"/>
      <c r="E105" s="166"/>
      <c r="F105" s="162"/>
      <c r="G105" s="162"/>
      <c r="H105" s="162"/>
      <c r="I105" s="169"/>
      <c r="J105" s="162"/>
      <c r="K105" s="162"/>
      <c r="L105" s="169"/>
      <c r="M105" s="133"/>
    </row>
    <row r="106" spans="1:13" ht="17.25" customHeight="1" x14ac:dyDescent="0.2">
      <c r="A106" s="141"/>
      <c r="B106" s="141"/>
      <c r="C106" s="129">
        <v>16301</v>
      </c>
      <c r="D106" s="165"/>
      <c r="E106" s="166"/>
      <c r="F106" s="162"/>
      <c r="G106" s="162"/>
      <c r="H106" s="162"/>
      <c r="I106" s="169"/>
      <c r="J106" s="162"/>
      <c r="K106" s="162"/>
      <c r="L106" s="169"/>
      <c r="M106" s="133"/>
    </row>
    <row r="107" spans="1:13" ht="17.25" customHeight="1" x14ac:dyDescent="0.2">
      <c r="A107" s="141"/>
      <c r="B107" s="141"/>
      <c r="C107" s="129">
        <v>16054</v>
      </c>
      <c r="D107" s="165"/>
      <c r="E107" s="166"/>
      <c r="F107" s="162"/>
      <c r="G107" s="162"/>
      <c r="H107" s="162"/>
      <c r="I107" s="169"/>
      <c r="J107" s="162"/>
      <c r="K107" s="162"/>
      <c r="L107" s="169"/>
      <c r="M107" s="133"/>
    </row>
    <row r="108" spans="1:13" ht="17.25" customHeight="1" x14ac:dyDescent="0.2">
      <c r="A108" s="141"/>
      <c r="B108" s="141"/>
      <c r="C108" s="129">
        <v>16048</v>
      </c>
      <c r="D108" s="165"/>
      <c r="E108" s="166"/>
      <c r="F108" s="162"/>
      <c r="G108" s="162"/>
      <c r="H108" s="162"/>
      <c r="I108" s="169"/>
      <c r="J108" s="162"/>
      <c r="K108" s="162"/>
      <c r="L108" s="169"/>
      <c r="M108" s="133"/>
    </row>
    <row r="109" spans="1:13" ht="17.25" customHeight="1" x14ac:dyDescent="0.2">
      <c r="A109" s="141"/>
      <c r="B109" s="141"/>
      <c r="C109" s="129">
        <v>16045</v>
      </c>
      <c r="D109" s="165"/>
      <c r="E109" s="166"/>
      <c r="F109" s="162"/>
      <c r="G109" s="162"/>
      <c r="H109" s="162"/>
      <c r="I109" s="169"/>
      <c r="J109" s="162"/>
      <c r="K109" s="162"/>
      <c r="L109" s="169"/>
      <c r="M109" s="133"/>
    </row>
    <row r="110" spans="1:13" ht="17.25" customHeight="1" x14ac:dyDescent="0.2">
      <c r="A110" s="141"/>
      <c r="B110" s="141"/>
      <c r="C110" s="129">
        <v>16304</v>
      </c>
      <c r="D110" s="165"/>
      <c r="E110" s="166"/>
      <c r="F110" s="162"/>
      <c r="G110" s="162"/>
      <c r="H110" s="162"/>
      <c r="I110" s="169"/>
      <c r="J110" s="162"/>
      <c r="K110" s="162"/>
      <c r="L110" s="169"/>
      <c r="M110" s="133"/>
    </row>
    <row r="111" spans="1:13" ht="17.25" customHeight="1" x14ac:dyDescent="0.2">
      <c r="A111" s="141"/>
      <c r="B111" s="141"/>
      <c r="C111" s="129">
        <v>16281</v>
      </c>
      <c r="D111" s="165"/>
      <c r="E111" s="166"/>
      <c r="F111" s="162"/>
      <c r="G111" s="162"/>
      <c r="H111" s="162"/>
      <c r="I111" s="169"/>
      <c r="J111" s="162"/>
      <c r="K111" s="162"/>
      <c r="L111" s="169"/>
      <c r="M111" s="133"/>
    </row>
    <row r="112" spans="1:13" ht="17.25" customHeight="1" x14ac:dyDescent="0.2">
      <c r="A112" s="141"/>
      <c r="B112" s="141"/>
      <c r="C112" s="129">
        <v>16303</v>
      </c>
      <c r="D112" s="165"/>
      <c r="E112" s="167"/>
      <c r="F112" s="163"/>
      <c r="G112" s="163"/>
      <c r="H112" s="163"/>
      <c r="I112" s="170"/>
      <c r="J112" s="163"/>
      <c r="K112" s="163"/>
      <c r="L112" s="170"/>
      <c r="M112" s="133"/>
    </row>
    <row r="113" spans="1:13" s="146" customFormat="1" ht="17.25" customHeight="1" x14ac:dyDescent="0.15">
      <c r="A113" s="141">
        <v>71</v>
      </c>
      <c r="B113" s="149" t="s">
        <v>175</v>
      </c>
      <c r="C113" s="143" t="s">
        <v>437</v>
      </c>
      <c r="D113" s="144" t="s">
        <v>427</v>
      </c>
      <c r="E113" s="145">
        <f>SUM(E114:E116)</f>
        <v>274672678</v>
      </c>
      <c r="F113" s="145">
        <f t="shared" ref="F113:L113" si="10">SUM(F114:F116)</f>
        <v>0</v>
      </c>
      <c r="G113" s="145">
        <f t="shared" si="10"/>
        <v>42231799</v>
      </c>
      <c r="H113" s="145">
        <f t="shared" si="10"/>
        <v>158747796</v>
      </c>
      <c r="I113" s="145">
        <f t="shared" si="10"/>
        <v>73693083</v>
      </c>
      <c r="J113" s="145">
        <f t="shared" si="10"/>
        <v>13114800</v>
      </c>
      <c r="K113" s="145">
        <f t="shared" si="10"/>
        <v>0</v>
      </c>
      <c r="L113" s="145">
        <f t="shared" si="10"/>
        <v>287787478</v>
      </c>
      <c r="M113" s="145"/>
    </row>
    <row r="114" spans="1:13" ht="17.25" customHeight="1" x14ac:dyDescent="0.2">
      <c r="A114" s="141"/>
      <c r="B114" s="141"/>
      <c r="C114" s="129" t="s">
        <v>428</v>
      </c>
      <c r="D114" s="132" t="s">
        <v>419</v>
      </c>
      <c r="E114" s="133">
        <v>201683677</v>
      </c>
      <c r="F114" s="133"/>
      <c r="G114" s="133">
        <f>27676955+14554844</f>
        <v>42231799</v>
      </c>
      <c r="H114" s="133">
        <v>158747796</v>
      </c>
      <c r="I114" s="134">
        <f>E114-F114-G114-H114</f>
        <v>704082</v>
      </c>
      <c r="J114" s="147"/>
      <c r="K114" s="147"/>
      <c r="L114" s="134">
        <f>E114+J114</f>
        <v>201683677</v>
      </c>
      <c r="M114" s="133"/>
    </row>
    <row r="115" spans="1:13" ht="17.25" customHeight="1" x14ac:dyDescent="0.2">
      <c r="A115" s="141"/>
      <c r="B115" s="141"/>
      <c r="C115" s="129">
        <v>163</v>
      </c>
      <c r="D115" s="165" t="s">
        <v>427</v>
      </c>
      <c r="E115" s="161">
        <v>72989001</v>
      </c>
      <c r="F115" s="161"/>
      <c r="G115" s="161"/>
      <c r="H115" s="161"/>
      <c r="I115" s="168">
        <f>E115-F115-G115-H115</f>
        <v>72989001</v>
      </c>
      <c r="J115" s="161">
        <v>13114800</v>
      </c>
      <c r="K115" s="161"/>
      <c r="L115" s="168">
        <f>E115+J115</f>
        <v>86103801</v>
      </c>
      <c r="M115" s="133"/>
    </row>
    <row r="116" spans="1:13" ht="17.25" customHeight="1" x14ac:dyDescent="0.2">
      <c r="A116" s="141"/>
      <c r="B116" s="141"/>
      <c r="C116" s="129">
        <v>164</v>
      </c>
      <c r="D116" s="165"/>
      <c r="E116" s="167"/>
      <c r="F116" s="174"/>
      <c r="G116" s="174"/>
      <c r="H116" s="174"/>
      <c r="I116" s="170"/>
      <c r="J116" s="163"/>
      <c r="K116" s="163"/>
      <c r="L116" s="170"/>
      <c r="M116" s="133"/>
    </row>
    <row r="117" spans="1:13" s="146" customFormat="1" ht="17.25" customHeight="1" x14ac:dyDescent="0.15">
      <c r="A117" s="141">
        <v>72</v>
      </c>
      <c r="B117" s="149" t="s">
        <v>177</v>
      </c>
      <c r="C117" s="143" t="s">
        <v>438</v>
      </c>
      <c r="D117" s="144" t="s">
        <v>427</v>
      </c>
      <c r="E117" s="145">
        <f>SUM(E118:E124)</f>
        <v>557941957</v>
      </c>
      <c r="F117" s="145">
        <f t="shared" ref="F117:L117" si="11">SUM(F118:F124)</f>
        <v>67318784</v>
      </c>
      <c r="G117" s="145">
        <f t="shared" si="11"/>
        <v>20214899</v>
      </c>
      <c r="H117" s="145">
        <f t="shared" si="11"/>
        <v>126987342</v>
      </c>
      <c r="I117" s="145">
        <f t="shared" si="11"/>
        <v>343420932</v>
      </c>
      <c r="J117" s="145">
        <f t="shared" si="11"/>
        <v>50075436</v>
      </c>
      <c r="K117" s="145">
        <f t="shared" si="11"/>
        <v>0</v>
      </c>
      <c r="L117" s="145">
        <f t="shared" si="11"/>
        <v>608017393</v>
      </c>
      <c r="M117" s="145"/>
    </row>
    <row r="118" spans="1:13" ht="17.25" customHeight="1" x14ac:dyDescent="0.2">
      <c r="A118" s="141"/>
      <c r="B118" s="141"/>
      <c r="C118" s="129" t="s">
        <v>428</v>
      </c>
      <c r="D118" s="132" t="s">
        <v>419</v>
      </c>
      <c r="E118" s="133">
        <v>340063962</v>
      </c>
      <c r="F118" s="133">
        <v>8135683</v>
      </c>
      <c r="G118" s="133">
        <f>19651953+562946</f>
        <v>20214899</v>
      </c>
      <c r="H118" s="133">
        <v>126987342</v>
      </c>
      <c r="I118" s="134">
        <f>E118-F118-G118-H118</f>
        <v>184726038</v>
      </c>
      <c r="J118" s="147"/>
      <c r="K118" s="147"/>
      <c r="L118" s="134">
        <f>E118+J118</f>
        <v>340063962</v>
      </c>
      <c r="M118" s="133"/>
    </row>
    <row r="119" spans="1:13" ht="17.25" customHeight="1" x14ac:dyDescent="0.2">
      <c r="A119" s="141"/>
      <c r="B119" s="141"/>
      <c r="C119" s="129">
        <v>70</v>
      </c>
      <c r="D119" s="165" t="s">
        <v>427</v>
      </c>
      <c r="E119" s="161">
        <v>201901833</v>
      </c>
      <c r="F119" s="161">
        <v>59183101</v>
      </c>
      <c r="G119" s="161"/>
      <c r="H119" s="161"/>
      <c r="I119" s="168">
        <f>E119-F119-G119-H119</f>
        <v>142718732</v>
      </c>
      <c r="J119" s="161">
        <v>50075436</v>
      </c>
      <c r="K119" s="161"/>
      <c r="L119" s="168">
        <f>E119+J119</f>
        <v>251977269</v>
      </c>
      <c r="M119" s="133"/>
    </row>
    <row r="120" spans="1:13" ht="17.25" customHeight="1" x14ac:dyDescent="0.2">
      <c r="A120" s="141"/>
      <c r="B120" s="141"/>
      <c r="C120" s="129">
        <v>73</v>
      </c>
      <c r="D120" s="165"/>
      <c r="E120" s="166"/>
      <c r="F120" s="175"/>
      <c r="G120" s="175"/>
      <c r="H120" s="175"/>
      <c r="I120" s="169"/>
      <c r="J120" s="162"/>
      <c r="K120" s="162"/>
      <c r="L120" s="169"/>
      <c r="M120" s="133"/>
    </row>
    <row r="121" spans="1:13" ht="17.25" customHeight="1" x14ac:dyDescent="0.2">
      <c r="A121" s="141"/>
      <c r="B121" s="141"/>
      <c r="C121" s="129">
        <v>74</v>
      </c>
      <c r="D121" s="165"/>
      <c r="E121" s="166"/>
      <c r="F121" s="175"/>
      <c r="G121" s="175"/>
      <c r="H121" s="175"/>
      <c r="I121" s="169"/>
      <c r="J121" s="162"/>
      <c r="K121" s="162"/>
      <c r="L121" s="169"/>
      <c r="M121" s="133"/>
    </row>
    <row r="122" spans="1:13" ht="17.25" customHeight="1" x14ac:dyDescent="0.2">
      <c r="A122" s="141"/>
      <c r="B122" s="141"/>
      <c r="C122" s="129">
        <v>178</v>
      </c>
      <c r="D122" s="165"/>
      <c r="E122" s="166"/>
      <c r="F122" s="175"/>
      <c r="G122" s="175"/>
      <c r="H122" s="175"/>
      <c r="I122" s="169"/>
      <c r="J122" s="162"/>
      <c r="K122" s="162"/>
      <c r="L122" s="169"/>
      <c r="M122" s="133"/>
    </row>
    <row r="123" spans="1:13" ht="17.25" customHeight="1" x14ac:dyDescent="0.2">
      <c r="A123" s="141"/>
      <c r="B123" s="141"/>
      <c r="C123" s="129">
        <v>181</v>
      </c>
      <c r="D123" s="165"/>
      <c r="E123" s="167"/>
      <c r="F123" s="174"/>
      <c r="G123" s="174"/>
      <c r="H123" s="174"/>
      <c r="I123" s="170"/>
      <c r="J123" s="163"/>
      <c r="K123" s="163"/>
      <c r="L123" s="170"/>
      <c r="M123" s="133"/>
    </row>
    <row r="124" spans="1:13" ht="17.25" customHeight="1" x14ac:dyDescent="0.2">
      <c r="A124" s="141"/>
      <c r="B124" s="141"/>
      <c r="C124" s="129">
        <v>700</v>
      </c>
      <c r="D124" s="132" t="s">
        <v>411</v>
      </c>
      <c r="E124" s="133">
        <v>15976162</v>
      </c>
      <c r="F124" s="133"/>
      <c r="G124" s="133"/>
      <c r="H124" s="133"/>
      <c r="I124" s="134">
        <f>E124-F124-G124-H124</f>
        <v>15976162</v>
      </c>
      <c r="J124" s="147"/>
      <c r="K124" s="147"/>
      <c r="L124" s="134">
        <f>E124+J124</f>
        <v>15976162</v>
      </c>
      <c r="M124" s="133"/>
    </row>
    <row r="125" spans="1:13" s="146" customFormat="1" ht="17.25" customHeight="1" x14ac:dyDescent="0.15">
      <c r="A125" s="141">
        <v>73</v>
      </c>
      <c r="B125" s="148" t="s">
        <v>171</v>
      </c>
      <c r="C125" s="143" t="s">
        <v>439</v>
      </c>
      <c r="D125" s="144" t="s">
        <v>427</v>
      </c>
      <c r="E125" s="145">
        <f>SUM(E126:E127)</f>
        <v>716650296</v>
      </c>
      <c r="F125" s="145">
        <f t="shared" ref="F125:L125" si="12">SUM(F126:F127)</f>
        <v>0</v>
      </c>
      <c r="G125" s="145">
        <f t="shared" si="12"/>
        <v>0</v>
      </c>
      <c r="H125" s="145">
        <f t="shared" si="12"/>
        <v>453928557</v>
      </c>
      <c r="I125" s="145">
        <f t="shared" si="12"/>
        <v>262721739</v>
      </c>
      <c r="J125" s="145">
        <f t="shared" si="12"/>
        <v>3548670</v>
      </c>
      <c r="K125" s="145">
        <f t="shared" si="12"/>
        <v>0</v>
      </c>
      <c r="L125" s="145">
        <f t="shared" si="12"/>
        <v>720198966</v>
      </c>
      <c r="M125" s="145"/>
    </row>
    <row r="126" spans="1:13" ht="17.25" customHeight="1" x14ac:dyDescent="0.2">
      <c r="A126" s="141"/>
      <c r="B126" s="141"/>
      <c r="C126" s="129" t="s">
        <v>428</v>
      </c>
      <c r="D126" s="132" t="s">
        <v>419</v>
      </c>
      <c r="E126" s="133">
        <v>633718973</v>
      </c>
      <c r="F126" s="133"/>
      <c r="G126" s="133"/>
      <c r="H126" s="133">
        <v>453928557</v>
      </c>
      <c r="I126" s="134">
        <f>E126-F126-G126-H126</f>
        <v>179790416</v>
      </c>
      <c r="J126" s="147"/>
      <c r="K126" s="147"/>
      <c r="L126" s="134">
        <f>E126+J126</f>
        <v>633718973</v>
      </c>
      <c r="M126" s="133"/>
    </row>
    <row r="127" spans="1:13" ht="17.25" customHeight="1" x14ac:dyDescent="0.2">
      <c r="A127" s="141"/>
      <c r="B127" s="141"/>
      <c r="C127" s="129">
        <v>53</v>
      </c>
      <c r="D127" s="132" t="s">
        <v>427</v>
      </c>
      <c r="E127" s="133">
        <v>82931323</v>
      </c>
      <c r="F127" s="133"/>
      <c r="G127" s="133"/>
      <c r="H127" s="133"/>
      <c r="I127" s="134">
        <f>E127-F127-G127-H127</f>
        <v>82931323</v>
      </c>
      <c r="J127" s="133">
        <v>3548670</v>
      </c>
      <c r="K127" s="133"/>
      <c r="L127" s="134">
        <f>E127+J127</f>
        <v>86479993</v>
      </c>
      <c r="M127" s="133"/>
    </row>
    <row r="128" spans="1:13" s="146" customFormat="1" ht="17.25" customHeight="1" x14ac:dyDescent="0.15">
      <c r="A128" s="141">
        <v>74</v>
      </c>
      <c r="B128" s="149" t="s">
        <v>183</v>
      </c>
      <c r="C128" s="143" t="s">
        <v>440</v>
      </c>
      <c r="D128" s="144" t="s">
        <v>427</v>
      </c>
      <c r="E128" s="145">
        <f>SUM(E129:E131)</f>
        <v>240242700</v>
      </c>
      <c r="F128" s="145">
        <f t="shared" ref="F128:L128" si="13">SUM(F129:F131)</f>
        <v>0</v>
      </c>
      <c r="G128" s="145">
        <f t="shared" si="13"/>
        <v>0</v>
      </c>
      <c r="H128" s="145">
        <f t="shared" si="13"/>
        <v>0</v>
      </c>
      <c r="I128" s="145">
        <f t="shared" si="13"/>
        <v>240242700</v>
      </c>
      <c r="J128" s="145">
        <f t="shared" si="13"/>
        <v>25881200</v>
      </c>
      <c r="K128" s="145">
        <f t="shared" si="13"/>
        <v>0</v>
      </c>
      <c r="L128" s="145">
        <f t="shared" si="13"/>
        <v>266123900</v>
      </c>
      <c r="M128" s="145"/>
    </row>
    <row r="129" spans="1:13" ht="17.25" customHeight="1" x14ac:dyDescent="0.2">
      <c r="A129" s="141"/>
      <c r="B129" s="141"/>
      <c r="C129" s="129" t="s">
        <v>428</v>
      </c>
      <c r="D129" s="132" t="s">
        <v>415</v>
      </c>
      <c r="E129" s="133">
        <v>70243675</v>
      </c>
      <c r="F129" s="133"/>
      <c r="G129" s="133"/>
      <c r="H129" s="133"/>
      <c r="I129" s="134">
        <f>E129-F129-G129-H129</f>
        <v>70243675</v>
      </c>
      <c r="J129" s="147"/>
      <c r="K129" s="147"/>
      <c r="L129" s="134">
        <f>E129+J129</f>
        <v>70243675</v>
      </c>
      <c r="M129" s="133"/>
    </row>
    <row r="130" spans="1:13" ht="17.25" customHeight="1" x14ac:dyDescent="0.2">
      <c r="A130" s="141"/>
      <c r="B130" s="141"/>
      <c r="C130" s="129">
        <v>191</v>
      </c>
      <c r="D130" s="173" t="s">
        <v>427</v>
      </c>
      <c r="E130" s="161">
        <v>169999025</v>
      </c>
      <c r="F130" s="161"/>
      <c r="G130" s="161"/>
      <c r="H130" s="161"/>
      <c r="I130" s="168">
        <f>E130-F130-G130-H130</f>
        <v>169999025</v>
      </c>
      <c r="J130" s="161">
        <v>25881200</v>
      </c>
      <c r="K130" s="161"/>
      <c r="L130" s="168">
        <f>E130+J130</f>
        <v>195880225</v>
      </c>
      <c r="M130" s="133"/>
    </row>
    <row r="131" spans="1:13" ht="17.25" customHeight="1" x14ac:dyDescent="0.2">
      <c r="A131" s="141"/>
      <c r="B131" s="141"/>
      <c r="C131" s="129">
        <v>295</v>
      </c>
      <c r="D131" s="167"/>
      <c r="E131" s="167"/>
      <c r="F131" s="174"/>
      <c r="G131" s="174"/>
      <c r="H131" s="174"/>
      <c r="I131" s="170"/>
      <c r="J131" s="171"/>
      <c r="K131" s="171"/>
      <c r="L131" s="170"/>
      <c r="M131" s="133"/>
    </row>
    <row r="132" spans="1:13" s="146" customFormat="1" ht="17.25" customHeight="1" x14ac:dyDescent="0.15">
      <c r="A132" s="141">
        <v>75</v>
      </c>
      <c r="B132" s="142" t="s">
        <v>89</v>
      </c>
      <c r="C132" s="143" t="s">
        <v>441</v>
      </c>
      <c r="D132" s="144" t="s">
        <v>427</v>
      </c>
      <c r="E132" s="145">
        <f>SUM(E133:E135)</f>
        <v>31519699</v>
      </c>
      <c r="F132" s="145">
        <f t="shared" ref="F132:L132" si="14">SUM(F133:F135)</f>
        <v>890264</v>
      </c>
      <c r="G132" s="145">
        <f t="shared" si="14"/>
        <v>0</v>
      </c>
      <c r="H132" s="145">
        <f t="shared" si="14"/>
        <v>0</v>
      </c>
      <c r="I132" s="145">
        <f t="shared" si="14"/>
        <v>30629435</v>
      </c>
      <c r="J132" s="145">
        <f t="shared" si="14"/>
        <v>6547291</v>
      </c>
      <c r="K132" s="145">
        <f t="shared" si="14"/>
        <v>381165</v>
      </c>
      <c r="L132" s="145">
        <f t="shared" si="14"/>
        <v>38066990</v>
      </c>
      <c r="M132" s="145"/>
    </row>
    <row r="133" spans="1:13" ht="17.25" customHeight="1" x14ac:dyDescent="0.2">
      <c r="A133" s="141"/>
      <c r="B133" s="141"/>
      <c r="C133" s="129" t="s">
        <v>428</v>
      </c>
      <c r="D133" s="132" t="s">
        <v>419</v>
      </c>
      <c r="E133" s="133">
        <v>17896215</v>
      </c>
      <c r="F133" s="133">
        <v>602757</v>
      </c>
      <c r="G133" s="133"/>
      <c r="H133" s="133"/>
      <c r="I133" s="134">
        <f>E133-F133-G133-H133</f>
        <v>17293458</v>
      </c>
      <c r="J133" s="147"/>
      <c r="K133" s="147"/>
      <c r="L133" s="134">
        <f>E133+J133</f>
        <v>17896215</v>
      </c>
      <c r="M133" s="133"/>
    </row>
    <row r="134" spans="1:13" ht="17.25" customHeight="1" x14ac:dyDescent="0.2">
      <c r="A134" s="141"/>
      <c r="B134" s="141"/>
      <c r="C134" s="129">
        <v>14038</v>
      </c>
      <c r="D134" s="165" t="s">
        <v>427</v>
      </c>
      <c r="E134" s="161">
        <v>13623484</v>
      </c>
      <c r="F134" s="172">
        <v>287507</v>
      </c>
      <c r="G134" s="161"/>
      <c r="H134" s="161"/>
      <c r="I134" s="168">
        <f>E134-F134-G134-H134</f>
        <v>13335977</v>
      </c>
      <c r="J134" s="161">
        <v>6547291</v>
      </c>
      <c r="K134" s="161">
        <v>381165</v>
      </c>
      <c r="L134" s="168">
        <f>E134+J134</f>
        <v>20170775</v>
      </c>
      <c r="M134" s="133"/>
    </row>
    <row r="135" spans="1:13" ht="17.25" customHeight="1" x14ac:dyDescent="0.2">
      <c r="A135" s="141"/>
      <c r="B135" s="141"/>
      <c r="C135" s="129">
        <v>14153</v>
      </c>
      <c r="D135" s="165"/>
      <c r="E135" s="167"/>
      <c r="F135" s="170"/>
      <c r="G135" s="163"/>
      <c r="H135" s="163"/>
      <c r="I135" s="170"/>
      <c r="J135" s="163"/>
      <c r="K135" s="163"/>
      <c r="L135" s="170"/>
      <c r="M135" s="133"/>
    </row>
    <row r="136" spans="1:13" s="146" customFormat="1" ht="17.25" customHeight="1" x14ac:dyDescent="0.15">
      <c r="A136" s="141">
        <v>76</v>
      </c>
      <c r="B136" s="148" t="s">
        <v>269</v>
      </c>
      <c r="C136" s="143" t="s">
        <v>442</v>
      </c>
      <c r="D136" s="144" t="s">
        <v>443</v>
      </c>
      <c r="E136" s="145">
        <f>SUM(E137:E148)</f>
        <v>3028610090</v>
      </c>
      <c r="F136" s="145">
        <f t="shared" ref="F136:L136" si="15">SUM(F137:F148)</f>
        <v>2955917283</v>
      </c>
      <c r="G136" s="145">
        <f t="shared" si="15"/>
        <v>0</v>
      </c>
      <c r="H136" s="145">
        <f t="shared" si="15"/>
        <v>0</v>
      </c>
      <c r="I136" s="145">
        <f t="shared" si="15"/>
        <v>72692807</v>
      </c>
      <c r="J136" s="145">
        <f t="shared" si="15"/>
        <v>214731625</v>
      </c>
      <c r="K136" s="145">
        <f t="shared" si="15"/>
        <v>214731625</v>
      </c>
      <c r="L136" s="145">
        <f t="shared" si="15"/>
        <v>3243341715</v>
      </c>
      <c r="M136" s="145"/>
    </row>
    <row r="137" spans="1:13" ht="17.25" customHeight="1" x14ac:dyDescent="0.2">
      <c r="A137" s="141"/>
      <c r="B137" s="141"/>
      <c r="C137" s="129" t="s">
        <v>428</v>
      </c>
      <c r="D137" s="132" t="s">
        <v>415</v>
      </c>
      <c r="E137" s="133">
        <v>593727063</v>
      </c>
      <c r="F137" s="133">
        <v>597909568</v>
      </c>
      <c r="G137" s="133"/>
      <c r="H137" s="133"/>
      <c r="I137" s="134">
        <f>E137-F137-G137-H137</f>
        <v>-4182505</v>
      </c>
      <c r="J137" s="147"/>
      <c r="K137" s="147"/>
      <c r="L137" s="134">
        <f>E137+J137</f>
        <v>593727063</v>
      </c>
      <c r="M137" s="133"/>
    </row>
    <row r="138" spans="1:13" ht="17.25" customHeight="1" x14ac:dyDescent="0.2">
      <c r="A138" s="141"/>
      <c r="B138" s="141"/>
      <c r="C138" s="129">
        <v>22100</v>
      </c>
      <c r="D138" s="165" t="s">
        <v>443</v>
      </c>
      <c r="E138" s="161">
        <v>2434883027</v>
      </c>
      <c r="F138" s="161">
        <v>2358007715</v>
      </c>
      <c r="G138" s="161"/>
      <c r="H138" s="161"/>
      <c r="I138" s="168">
        <f>E138-F138-G138-H138</f>
        <v>76875312</v>
      </c>
      <c r="J138" s="161">
        <v>214731625</v>
      </c>
      <c r="K138" s="161">
        <v>214731625</v>
      </c>
      <c r="L138" s="168">
        <f>E138+J138</f>
        <v>2649614652</v>
      </c>
      <c r="M138" s="133"/>
    </row>
    <row r="139" spans="1:13" ht="17.25" customHeight="1" x14ac:dyDescent="0.2">
      <c r="A139" s="141"/>
      <c r="B139" s="141"/>
      <c r="C139" s="129">
        <v>22101</v>
      </c>
      <c r="D139" s="165"/>
      <c r="E139" s="166"/>
      <c r="F139" s="162"/>
      <c r="G139" s="162"/>
      <c r="H139" s="162"/>
      <c r="I139" s="169"/>
      <c r="J139" s="162"/>
      <c r="K139" s="162"/>
      <c r="L139" s="169"/>
      <c r="M139" s="133"/>
    </row>
    <row r="140" spans="1:13" ht="17.25" customHeight="1" x14ac:dyDescent="0.2">
      <c r="A140" s="141"/>
      <c r="B140" s="141"/>
      <c r="C140" s="129">
        <v>22102</v>
      </c>
      <c r="D140" s="165"/>
      <c r="E140" s="166"/>
      <c r="F140" s="162"/>
      <c r="G140" s="162"/>
      <c r="H140" s="162"/>
      <c r="I140" s="169"/>
      <c r="J140" s="162"/>
      <c r="K140" s="162"/>
      <c r="L140" s="169"/>
      <c r="M140" s="133"/>
    </row>
    <row r="141" spans="1:13" ht="17.25" customHeight="1" x14ac:dyDescent="0.2">
      <c r="A141" s="141"/>
      <c r="B141" s="141"/>
      <c r="C141" s="129">
        <v>22103</v>
      </c>
      <c r="D141" s="165"/>
      <c r="E141" s="166"/>
      <c r="F141" s="162"/>
      <c r="G141" s="162"/>
      <c r="H141" s="162"/>
      <c r="I141" s="169"/>
      <c r="J141" s="162"/>
      <c r="K141" s="162"/>
      <c r="L141" s="169"/>
      <c r="M141" s="133"/>
    </row>
    <row r="142" spans="1:13" ht="17.25" customHeight="1" x14ac:dyDescent="0.2">
      <c r="A142" s="141"/>
      <c r="B142" s="141"/>
      <c r="C142" s="129">
        <v>22104</v>
      </c>
      <c r="D142" s="165"/>
      <c r="E142" s="166"/>
      <c r="F142" s="162"/>
      <c r="G142" s="162"/>
      <c r="H142" s="162"/>
      <c r="I142" s="169"/>
      <c r="J142" s="162"/>
      <c r="K142" s="162"/>
      <c r="L142" s="169"/>
      <c r="M142" s="133"/>
    </row>
    <row r="143" spans="1:13" ht="17.25" customHeight="1" x14ac:dyDescent="0.2">
      <c r="A143" s="141"/>
      <c r="B143" s="141"/>
      <c r="C143" s="129">
        <v>22105</v>
      </c>
      <c r="D143" s="165"/>
      <c r="E143" s="166"/>
      <c r="F143" s="162"/>
      <c r="G143" s="162"/>
      <c r="H143" s="162"/>
      <c r="I143" s="169"/>
      <c r="J143" s="162"/>
      <c r="K143" s="162"/>
      <c r="L143" s="169"/>
      <c r="M143" s="133"/>
    </row>
    <row r="144" spans="1:13" ht="17.25" customHeight="1" x14ac:dyDescent="0.2">
      <c r="A144" s="141"/>
      <c r="B144" s="141"/>
      <c r="C144" s="129">
        <v>22106</v>
      </c>
      <c r="D144" s="165"/>
      <c r="E144" s="166"/>
      <c r="F144" s="162"/>
      <c r="G144" s="162"/>
      <c r="H144" s="162"/>
      <c r="I144" s="169"/>
      <c r="J144" s="162"/>
      <c r="K144" s="162"/>
      <c r="L144" s="169"/>
      <c r="M144" s="133"/>
    </row>
    <row r="145" spans="1:13" ht="17.25" customHeight="1" x14ac:dyDescent="0.2">
      <c r="A145" s="141"/>
      <c r="B145" s="141"/>
      <c r="C145" s="129">
        <v>22107</v>
      </c>
      <c r="D145" s="165"/>
      <c r="E145" s="166"/>
      <c r="F145" s="162"/>
      <c r="G145" s="162"/>
      <c r="H145" s="162"/>
      <c r="I145" s="169"/>
      <c r="J145" s="162"/>
      <c r="K145" s="162"/>
      <c r="L145" s="169"/>
      <c r="M145" s="133"/>
    </row>
    <row r="146" spans="1:13" ht="17.25" customHeight="1" x14ac:dyDescent="0.2">
      <c r="A146" s="141"/>
      <c r="B146" s="141"/>
      <c r="C146" s="129" t="s">
        <v>444</v>
      </c>
      <c r="D146" s="165"/>
      <c r="E146" s="166"/>
      <c r="F146" s="162"/>
      <c r="G146" s="162"/>
      <c r="H146" s="162"/>
      <c r="I146" s="169"/>
      <c r="J146" s="162"/>
      <c r="K146" s="162"/>
      <c r="L146" s="169"/>
      <c r="M146" s="133"/>
    </row>
    <row r="147" spans="1:13" ht="17.25" customHeight="1" x14ac:dyDescent="0.2">
      <c r="A147" s="141"/>
      <c r="B147" s="141"/>
      <c r="C147" s="129" t="s">
        <v>445</v>
      </c>
      <c r="D147" s="165"/>
      <c r="E147" s="166"/>
      <c r="F147" s="162"/>
      <c r="G147" s="162"/>
      <c r="H147" s="162"/>
      <c r="I147" s="169"/>
      <c r="J147" s="162"/>
      <c r="K147" s="162"/>
      <c r="L147" s="169"/>
      <c r="M147" s="133"/>
    </row>
    <row r="148" spans="1:13" ht="17.25" customHeight="1" x14ac:dyDescent="0.2">
      <c r="A148" s="141"/>
      <c r="B148" s="141"/>
      <c r="C148" s="129" t="s">
        <v>446</v>
      </c>
      <c r="D148" s="165"/>
      <c r="E148" s="167"/>
      <c r="F148" s="163"/>
      <c r="G148" s="163"/>
      <c r="H148" s="163"/>
      <c r="I148" s="170"/>
      <c r="J148" s="163"/>
      <c r="K148" s="163"/>
      <c r="L148" s="170"/>
      <c r="M148" s="133"/>
    </row>
    <row r="149" spans="1:13" s="146" customFormat="1" ht="17.25" customHeight="1" x14ac:dyDescent="0.15">
      <c r="A149" s="141">
        <v>77</v>
      </c>
      <c r="B149" s="148" t="s">
        <v>271</v>
      </c>
      <c r="C149" s="143" t="s">
        <v>447</v>
      </c>
      <c r="D149" s="144" t="s">
        <v>443</v>
      </c>
      <c r="E149" s="145">
        <f>SUM(E150:E160)</f>
        <v>371809862</v>
      </c>
      <c r="F149" s="145">
        <f t="shared" ref="F149:L149" si="16">SUM(F150:F160)</f>
        <v>0</v>
      </c>
      <c r="G149" s="145">
        <f t="shared" si="16"/>
        <v>21133052</v>
      </c>
      <c r="H149" s="145">
        <f t="shared" si="16"/>
        <v>0</v>
      </c>
      <c r="I149" s="145">
        <f t="shared" si="16"/>
        <v>350676810</v>
      </c>
      <c r="J149" s="145">
        <f t="shared" si="16"/>
        <v>675953381</v>
      </c>
      <c r="K149" s="145">
        <f t="shared" si="16"/>
        <v>0</v>
      </c>
      <c r="L149" s="145">
        <f t="shared" si="16"/>
        <v>1047763243</v>
      </c>
      <c r="M149" s="145"/>
    </row>
    <row r="150" spans="1:13" ht="17.25" customHeight="1" x14ac:dyDescent="0.2">
      <c r="A150" s="141"/>
      <c r="B150" s="141"/>
      <c r="C150" s="129" t="s">
        <v>428</v>
      </c>
      <c r="D150" s="132" t="s">
        <v>415</v>
      </c>
      <c r="E150" s="133">
        <v>50742122</v>
      </c>
      <c r="F150" s="133"/>
      <c r="G150" s="133">
        <f>20544537+588515</f>
        <v>21133052</v>
      </c>
      <c r="H150" s="133"/>
      <c r="I150" s="134">
        <f>E150-F150-G150-H150</f>
        <v>29609070</v>
      </c>
      <c r="J150" s="147"/>
      <c r="K150" s="147"/>
      <c r="L150" s="134">
        <f>E150+J150</f>
        <v>50742122</v>
      </c>
      <c r="M150" s="133"/>
    </row>
    <row r="151" spans="1:13" ht="17.25" customHeight="1" x14ac:dyDescent="0.2">
      <c r="A151" s="141"/>
      <c r="B151" s="141"/>
      <c r="C151" s="129">
        <v>22137</v>
      </c>
      <c r="D151" s="165" t="s">
        <v>443</v>
      </c>
      <c r="E151" s="161">
        <v>321067740</v>
      </c>
      <c r="F151" s="161"/>
      <c r="G151" s="161"/>
      <c r="H151" s="161"/>
      <c r="I151" s="168">
        <f>E151-F151-G151-H151</f>
        <v>321067740</v>
      </c>
      <c r="J151" s="161">
        <f>676029479-76098</f>
        <v>675953381</v>
      </c>
      <c r="K151" s="161"/>
      <c r="L151" s="168">
        <f>E151+J151</f>
        <v>997021121</v>
      </c>
      <c r="M151" s="133"/>
    </row>
    <row r="152" spans="1:13" ht="17.25" customHeight="1" x14ac:dyDescent="0.2">
      <c r="A152" s="141"/>
      <c r="B152" s="141"/>
      <c r="C152" s="129">
        <v>22139</v>
      </c>
      <c r="D152" s="165"/>
      <c r="E152" s="166"/>
      <c r="F152" s="162"/>
      <c r="G152" s="162"/>
      <c r="H152" s="162"/>
      <c r="I152" s="169"/>
      <c r="J152" s="162"/>
      <c r="K152" s="162"/>
      <c r="L152" s="169"/>
      <c r="M152" s="133"/>
    </row>
    <row r="153" spans="1:13" ht="17.25" customHeight="1" x14ac:dyDescent="0.2">
      <c r="A153" s="141"/>
      <c r="B153" s="141"/>
      <c r="C153" s="129">
        <v>22140</v>
      </c>
      <c r="D153" s="165"/>
      <c r="E153" s="166"/>
      <c r="F153" s="162"/>
      <c r="G153" s="162"/>
      <c r="H153" s="162"/>
      <c r="I153" s="169"/>
      <c r="J153" s="162"/>
      <c r="K153" s="162"/>
      <c r="L153" s="169"/>
      <c r="M153" s="133"/>
    </row>
    <row r="154" spans="1:13" ht="17.25" customHeight="1" x14ac:dyDescent="0.2">
      <c r="A154" s="141"/>
      <c r="B154" s="141"/>
      <c r="C154" s="129">
        <v>22187</v>
      </c>
      <c r="D154" s="165"/>
      <c r="E154" s="166"/>
      <c r="F154" s="162"/>
      <c r="G154" s="162"/>
      <c r="H154" s="162"/>
      <c r="I154" s="169"/>
      <c r="J154" s="162"/>
      <c r="K154" s="162"/>
      <c r="L154" s="169"/>
      <c r="M154" s="133"/>
    </row>
    <row r="155" spans="1:13" ht="17.25" customHeight="1" x14ac:dyDescent="0.2">
      <c r="A155" s="141"/>
      <c r="B155" s="141"/>
      <c r="C155" s="129">
        <v>22223</v>
      </c>
      <c r="D155" s="165"/>
      <c r="E155" s="166"/>
      <c r="F155" s="162"/>
      <c r="G155" s="162"/>
      <c r="H155" s="162"/>
      <c r="I155" s="169"/>
      <c r="J155" s="162"/>
      <c r="K155" s="162"/>
      <c r="L155" s="169"/>
      <c r="M155" s="133"/>
    </row>
    <row r="156" spans="1:13" ht="17.25" customHeight="1" x14ac:dyDescent="0.2">
      <c r="A156" s="141"/>
      <c r="B156" s="141"/>
      <c r="C156" s="129">
        <v>22224</v>
      </c>
      <c r="D156" s="165"/>
      <c r="E156" s="166"/>
      <c r="F156" s="162"/>
      <c r="G156" s="162"/>
      <c r="H156" s="162"/>
      <c r="I156" s="169"/>
      <c r="J156" s="162"/>
      <c r="K156" s="162"/>
      <c r="L156" s="169"/>
      <c r="M156" s="133"/>
    </row>
    <row r="157" spans="1:13" ht="17.25" customHeight="1" x14ac:dyDescent="0.2">
      <c r="A157" s="141"/>
      <c r="B157" s="141"/>
      <c r="C157" s="129">
        <v>22349</v>
      </c>
      <c r="D157" s="165"/>
      <c r="E157" s="166"/>
      <c r="F157" s="162"/>
      <c r="G157" s="162"/>
      <c r="H157" s="162"/>
      <c r="I157" s="169"/>
      <c r="J157" s="162"/>
      <c r="K157" s="162"/>
      <c r="L157" s="169"/>
      <c r="M157" s="133"/>
    </row>
    <row r="158" spans="1:13" ht="17.25" customHeight="1" x14ac:dyDescent="0.2">
      <c r="A158" s="141"/>
      <c r="B158" s="141"/>
      <c r="C158" s="129">
        <v>22368</v>
      </c>
      <c r="D158" s="165"/>
      <c r="E158" s="166"/>
      <c r="F158" s="162"/>
      <c r="G158" s="162"/>
      <c r="H158" s="162"/>
      <c r="I158" s="169"/>
      <c r="J158" s="162"/>
      <c r="K158" s="162"/>
      <c r="L158" s="169"/>
      <c r="M158" s="133"/>
    </row>
    <row r="159" spans="1:13" ht="17.25" customHeight="1" x14ac:dyDescent="0.2">
      <c r="A159" s="141"/>
      <c r="B159" s="141"/>
      <c r="C159" s="129">
        <v>22569</v>
      </c>
      <c r="D159" s="165"/>
      <c r="E159" s="166"/>
      <c r="F159" s="162"/>
      <c r="G159" s="162"/>
      <c r="H159" s="162"/>
      <c r="I159" s="169"/>
      <c r="J159" s="162"/>
      <c r="K159" s="162"/>
      <c r="L159" s="169"/>
      <c r="M159" s="133"/>
    </row>
    <row r="160" spans="1:13" ht="17.25" customHeight="1" x14ac:dyDescent="0.2">
      <c r="A160" s="141"/>
      <c r="B160" s="141"/>
      <c r="C160" s="129">
        <v>22570</v>
      </c>
      <c r="D160" s="165"/>
      <c r="E160" s="167"/>
      <c r="F160" s="163"/>
      <c r="G160" s="163"/>
      <c r="H160" s="163"/>
      <c r="I160" s="170"/>
      <c r="J160" s="163"/>
      <c r="K160" s="163"/>
      <c r="L160" s="170"/>
      <c r="M160" s="133"/>
    </row>
    <row r="161" spans="1:13" s="146" customFormat="1" ht="17.25" customHeight="1" x14ac:dyDescent="0.15">
      <c r="A161" s="141">
        <v>78</v>
      </c>
      <c r="B161" s="149" t="s">
        <v>277</v>
      </c>
      <c r="C161" s="143" t="s">
        <v>448</v>
      </c>
      <c r="D161" s="144" t="s">
        <v>449</v>
      </c>
      <c r="E161" s="145">
        <f>SUM(E162:E166)</f>
        <v>171367505</v>
      </c>
      <c r="F161" s="145">
        <f t="shared" ref="F161:L161" si="17">SUM(F162:F166)</f>
        <v>0</v>
      </c>
      <c r="G161" s="145">
        <f t="shared" si="17"/>
        <v>0</v>
      </c>
      <c r="H161" s="145">
        <f t="shared" si="17"/>
        <v>0</v>
      </c>
      <c r="I161" s="145">
        <f t="shared" si="17"/>
        <v>171367505</v>
      </c>
      <c r="J161" s="145">
        <f t="shared" si="17"/>
        <v>5691764</v>
      </c>
      <c r="K161" s="145">
        <f t="shared" si="17"/>
        <v>0</v>
      </c>
      <c r="L161" s="145">
        <f t="shared" si="17"/>
        <v>177059269</v>
      </c>
      <c r="M161" s="145"/>
    </row>
    <row r="162" spans="1:13" ht="17.25" customHeight="1" x14ac:dyDescent="0.2">
      <c r="A162" s="141"/>
      <c r="B162" s="141"/>
      <c r="C162" s="129" t="s">
        <v>428</v>
      </c>
      <c r="D162" s="132" t="s">
        <v>415</v>
      </c>
      <c r="E162" s="133">
        <v>68139784</v>
      </c>
      <c r="F162" s="133"/>
      <c r="G162" s="133"/>
      <c r="H162" s="133"/>
      <c r="I162" s="134">
        <f>E162-F162-G162-H162</f>
        <v>68139784</v>
      </c>
      <c r="J162" s="147"/>
      <c r="K162" s="147"/>
      <c r="L162" s="134">
        <f>E162+J162</f>
        <v>68139784</v>
      </c>
      <c r="M162" s="133"/>
    </row>
    <row r="163" spans="1:13" ht="17.25" customHeight="1" x14ac:dyDescent="0.2">
      <c r="A163" s="141"/>
      <c r="B163" s="141"/>
      <c r="C163" s="129" t="s">
        <v>450</v>
      </c>
      <c r="D163" s="165" t="s">
        <v>443</v>
      </c>
      <c r="E163" s="161">
        <v>103227721</v>
      </c>
      <c r="F163" s="161"/>
      <c r="G163" s="161"/>
      <c r="H163" s="161"/>
      <c r="I163" s="168">
        <f>E163-F163-G163-H163</f>
        <v>103227721</v>
      </c>
      <c r="J163" s="161">
        <v>5691764</v>
      </c>
      <c r="K163" s="161"/>
      <c r="L163" s="168">
        <f>E163+J163</f>
        <v>108919485</v>
      </c>
      <c r="M163" s="133"/>
    </row>
    <row r="164" spans="1:13" ht="17.25" customHeight="1" x14ac:dyDescent="0.2">
      <c r="A164" s="141"/>
      <c r="B164" s="141"/>
      <c r="C164" s="129" t="s">
        <v>451</v>
      </c>
      <c r="D164" s="165"/>
      <c r="E164" s="166"/>
      <c r="F164" s="162"/>
      <c r="G164" s="162"/>
      <c r="H164" s="162"/>
      <c r="I164" s="169"/>
      <c r="J164" s="162"/>
      <c r="K164" s="162"/>
      <c r="L164" s="169"/>
      <c r="M164" s="133"/>
    </row>
    <row r="165" spans="1:13" ht="17.25" customHeight="1" x14ac:dyDescent="0.2">
      <c r="A165" s="141"/>
      <c r="B165" s="141"/>
      <c r="C165" s="129" t="s">
        <v>452</v>
      </c>
      <c r="D165" s="165"/>
      <c r="E165" s="166"/>
      <c r="F165" s="162"/>
      <c r="G165" s="162"/>
      <c r="H165" s="162"/>
      <c r="I165" s="169"/>
      <c r="J165" s="162"/>
      <c r="K165" s="162"/>
      <c r="L165" s="169"/>
      <c r="M165" s="133"/>
    </row>
    <row r="166" spans="1:13" ht="17.25" customHeight="1" x14ac:dyDescent="0.2">
      <c r="A166" s="141"/>
      <c r="B166" s="141"/>
      <c r="C166" s="129" t="s">
        <v>453</v>
      </c>
      <c r="D166" s="165"/>
      <c r="E166" s="167"/>
      <c r="F166" s="163"/>
      <c r="G166" s="163"/>
      <c r="H166" s="163"/>
      <c r="I166" s="170"/>
      <c r="J166" s="163"/>
      <c r="K166" s="163"/>
      <c r="L166" s="170"/>
      <c r="M166" s="133"/>
    </row>
    <row r="167" spans="1:13" s="146" customFormat="1" ht="17.25" customHeight="1" x14ac:dyDescent="0.15">
      <c r="A167" s="141">
        <v>79</v>
      </c>
      <c r="B167" s="149" t="s">
        <v>279</v>
      </c>
      <c r="C167" s="143" t="s">
        <v>454</v>
      </c>
      <c r="D167" s="144" t="s">
        <v>443</v>
      </c>
      <c r="E167" s="145">
        <f>SUM(E168:E174)</f>
        <v>694091330</v>
      </c>
      <c r="F167" s="145">
        <f t="shared" ref="F167:L167" si="18">SUM(F168:F174)</f>
        <v>0</v>
      </c>
      <c r="G167" s="145">
        <f t="shared" si="18"/>
        <v>0</v>
      </c>
      <c r="H167" s="145">
        <f t="shared" si="18"/>
        <v>0</v>
      </c>
      <c r="I167" s="145">
        <f t="shared" si="18"/>
        <v>694091330</v>
      </c>
      <c r="J167" s="145">
        <f t="shared" si="18"/>
        <v>207458543</v>
      </c>
      <c r="K167" s="145">
        <f t="shared" si="18"/>
        <v>0</v>
      </c>
      <c r="L167" s="145">
        <f t="shared" si="18"/>
        <v>901549873</v>
      </c>
      <c r="M167" s="145"/>
    </row>
    <row r="168" spans="1:13" ht="17.25" customHeight="1" x14ac:dyDescent="0.2">
      <c r="A168" s="141"/>
      <c r="B168" s="141"/>
      <c r="C168" s="129" t="s">
        <v>428</v>
      </c>
      <c r="D168" s="132" t="s">
        <v>415</v>
      </c>
      <c r="E168" s="133">
        <v>231047117</v>
      </c>
      <c r="F168" s="133"/>
      <c r="G168" s="133"/>
      <c r="H168" s="133"/>
      <c r="I168" s="134">
        <f>E168-F168-G168-H168</f>
        <v>231047117</v>
      </c>
      <c r="J168" s="147"/>
      <c r="K168" s="147"/>
      <c r="L168" s="134">
        <f>E168+J168</f>
        <v>231047117</v>
      </c>
      <c r="M168" s="133"/>
    </row>
    <row r="169" spans="1:13" ht="17.25" customHeight="1" x14ac:dyDescent="0.2">
      <c r="A169" s="141"/>
      <c r="B169" s="141"/>
      <c r="C169" s="129" t="s">
        <v>455</v>
      </c>
      <c r="D169" s="165" t="s">
        <v>443</v>
      </c>
      <c r="E169" s="161">
        <v>463044213</v>
      </c>
      <c r="F169" s="161"/>
      <c r="G169" s="161"/>
      <c r="H169" s="161"/>
      <c r="I169" s="168">
        <f>E169-F169-G169-H169</f>
        <v>463044213</v>
      </c>
      <c r="J169" s="161">
        <f>261936868-54478325</f>
        <v>207458543</v>
      </c>
      <c r="K169" s="161"/>
      <c r="L169" s="168">
        <f>E169+J169</f>
        <v>670502756</v>
      </c>
      <c r="M169" s="133"/>
    </row>
    <row r="170" spans="1:13" ht="17.25" customHeight="1" x14ac:dyDescent="0.2">
      <c r="A170" s="141"/>
      <c r="B170" s="141"/>
      <c r="C170" s="129" t="s">
        <v>456</v>
      </c>
      <c r="D170" s="165"/>
      <c r="E170" s="166"/>
      <c r="F170" s="162"/>
      <c r="G170" s="162"/>
      <c r="H170" s="162"/>
      <c r="I170" s="169"/>
      <c r="J170" s="162"/>
      <c r="K170" s="162"/>
      <c r="L170" s="169"/>
      <c r="M170" s="133"/>
    </row>
    <row r="171" spans="1:13" ht="17.25" customHeight="1" x14ac:dyDescent="0.2">
      <c r="A171" s="141"/>
      <c r="B171" s="141"/>
      <c r="C171" s="129" t="s">
        <v>457</v>
      </c>
      <c r="D171" s="165"/>
      <c r="E171" s="166"/>
      <c r="F171" s="162"/>
      <c r="G171" s="162"/>
      <c r="H171" s="162"/>
      <c r="I171" s="169"/>
      <c r="J171" s="162"/>
      <c r="K171" s="162"/>
      <c r="L171" s="169"/>
      <c r="M171" s="133"/>
    </row>
    <row r="172" spans="1:13" ht="17.25" customHeight="1" x14ac:dyDescent="0.2">
      <c r="A172" s="141"/>
      <c r="B172" s="141"/>
      <c r="C172" s="129" t="s">
        <v>458</v>
      </c>
      <c r="D172" s="165"/>
      <c r="E172" s="166"/>
      <c r="F172" s="162"/>
      <c r="G172" s="162"/>
      <c r="H172" s="162"/>
      <c r="I172" s="169"/>
      <c r="J172" s="162"/>
      <c r="K172" s="162"/>
      <c r="L172" s="169"/>
      <c r="M172" s="133"/>
    </row>
    <row r="173" spans="1:13" ht="17.25" customHeight="1" x14ac:dyDescent="0.2">
      <c r="A173" s="141"/>
      <c r="B173" s="141"/>
      <c r="C173" s="129" t="s">
        <v>459</v>
      </c>
      <c r="D173" s="165"/>
      <c r="E173" s="166"/>
      <c r="F173" s="162"/>
      <c r="G173" s="162"/>
      <c r="H173" s="162"/>
      <c r="I173" s="169"/>
      <c r="J173" s="162"/>
      <c r="K173" s="162"/>
      <c r="L173" s="169"/>
      <c r="M173" s="133"/>
    </row>
    <row r="174" spans="1:13" ht="17.25" customHeight="1" x14ac:dyDescent="0.2">
      <c r="A174" s="141"/>
      <c r="B174" s="141"/>
      <c r="C174" s="129" t="s">
        <v>460</v>
      </c>
      <c r="D174" s="165"/>
      <c r="E174" s="167"/>
      <c r="F174" s="163"/>
      <c r="G174" s="163"/>
      <c r="H174" s="163"/>
      <c r="I174" s="170"/>
      <c r="J174" s="163"/>
      <c r="K174" s="163"/>
      <c r="L174" s="170"/>
      <c r="M174" s="133"/>
    </row>
    <row r="175" spans="1:13" s="146" customFormat="1" ht="17.25" customHeight="1" x14ac:dyDescent="0.15">
      <c r="A175" s="141">
        <v>80</v>
      </c>
      <c r="B175" s="149" t="s">
        <v>287</v>
      </c>
      <c r="C175" s="143" t="s">
        <v>461</v>
      </c>
      <c r="D175" s="144" t="s">
        <v>443</v>
      </c>
      <c r="E175" s="145">
        <f t="shared" ref="E175:L175" si="19">SUM(E176:E182)</f>
        <v>816119060</v>
      </c>
      <c r="F175" s="145">
        <f t="shared" si="19"/>
        <v>2574184</v>
      </c>
      <c r="G175" s="145">
        <f t="shared" si="19"/>
        <v>46264165</v>
      </c>
      <c r="H175" s="145">
        <f t="shared" si="19"/>
        <v>84907672</v>
      </c>
      <c r="I175" s="145">
        <f t="shared" si="19"/>
        <v>682373039</v>
      </c>
      <c r="J175" s="145">
        <f t="shared" si="19"/>
        <v>172285276</v>
      </c>
      <c r="K175" s="145">
        <f t="shared" si="19"/>
        <v>0</v>
      </c>
      <c r="L175" s="145">
        <f t="shared" si="19"/>
        <v>988404336</v>
      </c>
      <c r="M175" s="145"/>
    </row>
    <row r="176" spans="1:13" ht="17.25" customHeight="1" x14ac:dyDescent="0.2">
      <c r="A176" s="141"/>
      <c r="B176" s="141"/>
      <c r="C176" s="129" t="s">
        <v>428</v>
      </c>
      <c r="D176" s="132" t="s">
        <v>415</v>
      </c>
      <c r="E176" s="133">
        <v>523626472</v>
      </c>
      <c r="F176" s="133">
        <v>2574184</v>
      </c>
      <c r="G176" s="133">
        <f>44975796+1288369</f>
        <v>46264165</v>
      </c>
      <c r="H176" s="133">
        <v>84907672</v>
      </c>
      <c r="I176" s="134">
        <f>E176-F176-G176-H176</f>
        <v>389880451</v>
      </c>
      <c r="J176" s="147"/>
      <c r="K176" s="147"/>
      <c r="L176" s="134">
        <f>E176+J176</f>
        <v>523626472</v>
      </c>
      <c r="M176" s="133"/>
    </row>
    <row r="177" spans="1:13" ht="17.25" customHeight="1" x14ac:dyDescent="0.2">
      <c r="A177" s="141"/>
      <c r="B177" s="141"/>
      <c r="C177" s="129" t="s">
        <v>462</v>
      </c>
      <c r="D177" s="165" t="s">
        <v>443</v>
      </c>
      <c r="E177" s="161">
        <v>292492588</v>
      </c>
      <c r="F177" s="161"/>
      <c r="G177" s="161"/>
      <c r="H177" s="161"/>
      <c r="I177" s="168">
        <f>E177-F177-G177-H177</f>
        <v>292492588</v>
      </c>
      <c r="J177" s="161">
        <f>172279461+5815</f>
        <v>172285276</v>
      </c>
      <c r="K177" s="161"/>
      <c r="L177" s="168">
        <f>E177+J177</f>
        <v>464777864</v>
      </c>
      <c r="M177" s="127"/>
    </row>
    <row r="178" spans="1:13" ht="17.25" customHeight="1" x14ac:dyDescent="0.2">
      <c r="A178" s="141"/>
      <c r="B178" s="141"/>
      <c r="C178" s="129" t="s">
        <v>463</v>
      </c>
      <c r="D178" s="165"/>
      <c r="E178" s="166"/>
      <c r="F178" s="162"/>
      <c r="G178" s="162"/>
      <c r="H178" s="162"/>
      <c r="I178" s="169"/>
      <c r="J178" s="162"/>
      <c r="K178" s="162"/>
      <c r="L178" s="169"/>
      <c r="M178" s="127"/>
    </row>
    <row r="179" spans="1:13" ht="17.25" customHeight="1" x14ac:dyDescent="0.2">
      <c r="A179" s="141"/>
      <c r="B179" s="141"/>
      <c r="C179" s="129" t="s">
        <v>464</v>
      </c>
      <c r="D179" s="165"/>
      <c r="E179" s="166"/>
      <c r="F179" s="162"/>
      <c r="G179" s="162"/>
      <c r="H179" s="162"/>
      <c r="I179" s="169"/>
      <c r="J179" s="162"/>
      <c r="K179" s="162"/>
      <c r="L179" s="169"/>
      <c r="M179" s="127"/>
    </row>
    <row r="180" spans="1:13" ht="17.25" customHeight="1" x14ac:dyDescent="0.2">
      <c r="A180" s="141"/>
      <c r="B180" s="141"/>
      <c r="C180" s="129" t="s">
        <v>465</v>
      </c>
      <c r="D180" s="165"/>
      <c r="E180" s="166"/>
      <c r="F180" s="162"/>
      <c r="G180" s="162"/>
      <c r="H180" s="162"/>
      <c r="I180" s="169"/>
      <c r="J180" s="162"/>
      <c r="K180" s="162"/>
      <c r="L180" s="169"/>
      <c r="M180" s="127"/>
    </row>
    <row r="181" spans="1:13" ht="17.25" customHeight="1" x14ac:dyDescent="0.2">
      <c r="A181" s="141"/>
      <c r="B181" s="141"/>
      <c r="C181" s="129" t="s">
        <v>466</v>
      </c>
      <c r="D181" s="165"/>
      <c r="E181" s="166"/>
      <c r="F181" s="162"/>
      <c r="G181" s="162"/>
      <c r="H181" s="162"/>
      <c r="I181" s="169"/>
      <c r="J181" s="162"/>
      <c r="K181" s="162"/>
      <c r="L181" s="169"/>
      <c r="M181" s="127"/>
    </row>
    <row r="182" spans="1:13" ht="17.25" customHeight="1" x14ac:dyDescent="0.2">
      <c r="A182" s="141"/>
      <c r="B182" s="141"/>
      <c r="C182" s="129" t="s">
        <v>467</v>
      </c>
      <c r="D182" s="165"/>
      <c r="E182" s="167"/>
      <c r="F182" s="163"/>
      <c r="G182" s="163"/>
      <c r="H182" s="163"/>
      <c r="I182" s="170"/>
      <c r="J182" s="163"/>
      <c r="K182" s="163"/>
      <c r="L182" s="170"/>
      <c r="M182" s="127"/>
    </row>
    <row r="183" spans="1:13" s="146" customFormat="1" ht="17.25" customHeight="1" x14ac:dyDescent="0.15">
      <c r="A183" s="141">
        <v>81</v>
      </c>
      <c r="B183" s="149" t="s">
        <v>179</v>
      </c>
      <c r="C183" s="143" t="s">
        <v>468</v>
      </c>
      <c r="D183" s="144" t="s">
        <v>443</v>
      </c>
      <c r="E183" s="145">
        <f>SUM(E184:E190)</f>
        <v>451325268</v>
      </c>
      <c r="F183" s="145">
        <f t="shared" ref="F183:L183" si="20">SUM(F184:F190)</f>
        <v>0</v>
      </c>
      <c r="G183" s="145">
        <f t="shared" si="20"/>
        <v>122059451</v>
      </c>
      <c r="H183" s="145">
        <f t="shared" si="20"/>
        <v>6027922</v>
      </c>
      <c r="I183" s="145">
        <f t="shared" si="20"/>
        <v>323237895</v>
      </c>
      <c r="J183" s="145">
        <f t="shared" si="20"/>
        <v>72932326</v>
      </c>
      <c r="K183" s="145">
        <f t="shared" si="20"/>
        <v>0</v>
      </c>
      <c r="L183" s="145">
        <f t="shared" si="20"/>
        <v>524257594</v>
      </c>
      <c r="M183" s="145"/>
    </row>
    <row r="184" spans="1:13" ht="17.25" customHeight="1" x14ac:dyDescent="0.2">
      <c r="A184" s="141"/>
      <c r="B184" s="141"/>
      <c r="C184" s="129" t="s">
        <v>428</v>
      </c>
      <c r="D184" s="132" t="s">
        <v>415</v>
      </c>
      <c r="E184" s="133">
        <v>259148615</v>
      </c>
      <c r="F184" s="133"/>
      <c r="G184" s="133">
        <f>118660328+3399123</f>
        <v>122059451</v>
      </c>
      <c r="H184" s="133">
        <v>6027922</v>
      </c>
      <c r="I184" s="134">
        <f>E184-F184-G184-H184</f>
        <v>131061242</v>
      </c>
      <c r="J184" s="147"/>
      <c r="K184" s="147"/>
      <c r="L184" s="134">
        <f>E184+J184</f>
        <v>259148615</v>
      </c>
      <c r="M184" s="133"/>
    </row>
    <row r="185" spans="1:13" ht="17.25" customHeight="1" x14ac:dyDescent="0.2">
      <c r="A185" s="141"/>
      <c r="B185" s="141"/>
      <c r="C185" s="129">
        <v>26</v>
      </c>
      <c r="D185" s="165" t="s">
        <v>443</v>
      </c>
      <c r="E185" s="161">
        <v>192176653</v>
      </c>
      <c r="F185" s="161"/>
      <c r="G185" s="161"/>
      <c r="H185" s="161"/>
      <c r="I185" s="168">
        <f>E185-F185-G185-H185</f>
        <v>192176653</v>
      </c>
      <c r="J185" s="161">
        <f>72906232+9423+16671</f>
        <v>72932326</v>
      </c>
      <c r="K185" s="161"/>
      <c r="L185" s="168">
        <f>E185+J185</f>
        <v>265108979</v>
      </c>
      <c r="M185" s="133"/>
    </row>
    <row r="186" spans="1:13" ht="17.25" customHeight="1" x14ac:dyDescent="0.2">
      <c r="A186" s="141"/>
      <c r="B186" s="141"/>
      <c r="C186" s="129">
        <v>27</v>
      </c>
      <c r="D186" s="165"/>
      <c r="E186" s="166"/>
      <c r="F186" s="162"/>
      <c r="G186" s="162"/>
      <c r="H186" s="162"/>
      <c r="I186" s="169"/>
      <c r="J186" s="162"/>
      <c r="K186" s="162"/>
      <c r="L186" s="169"/>
      <c r="M186" s="133"/>
    </row>
    <row r="187" spans="1:13" ht="17.25" customHeight="1" x14ac:dyDescent="0.2">
      <c r="A187" s="141"/>
      <c r="B187" s="141"/>
      <c r="C187" s="129">
        <v>290</v>
      </c>
      <c r="D187" s="165"/>
      <c r="E187" s="166"/>
      <c r="F187" s="162"/>
      <c r="G187" s="162"/>
      <c r="H187" s="162"/>
      <c r="I187" s="169"/>
      <c r="J187" s="162"/>
      <c r="K187" s="162"/>
      <c r="L187" s="169"/>
      <c r="M187" s="133"/>
    </row>
    <row r="188" spans="1:13" ht="17.25" customHeight="1" x14ac:dyDescent="0.2">
      <c r="A188" s="141"/>
      <c r="B188" s="141"/>
      <c r="C188" s="129">
        <v>292</v>
      </c>
      <c r="D188" s="165"/>
      <c r="E188" s="166"/>
      <c r="F188" s="162"/>
      <c r="G188" s="162"/>
      <c r="H188" s="162"/>
      <c r="I188" s="169"/>
      <c r="J188" s="162"/>
      <c r="K188" s="162"/>
      <c r="L188" s="169"/>
      <c r="M188" s="133"/>
    </row>
    <row r="189" spans="1:13" ht="17.25" customHeight="1" x14ac:dyDescent="0.2">
      <c r="A189" s="141"/>
      <c r="B189" s="141"/>
      <c r="C189" s="129">
        <v>289</v>
      </c>
      <c r="D189" s="165"/>
      <c r="E189" s="166"/>
      <c r="F189" s="162"/>
      <c r="G189" s="162"/>
      <c r="H189" s="162"/>
      <c r="I189" s="169"/>
      <c r="J189" s="162"/>
      <c r="K189" s="162"/>
      <c r="L189" s="169"/>
      <c r="M189" s="133"/>
    </row>
    <row r="190" spans="1:13" ht="17.25" customHeight="1" x14ac:dyDescent="0.2">
      <c r="A190" s="141"/>
      <c r="B190" s="141"/>
      <c r="C190" s="129">
        <v>291</v>
      </c>
      <c r="D190" s="165"/>
      <c r="E190" s="167"/>
      <c r="F190" s="163"/>
      <c r="G190" s="163"/>
      <c r="H190" s="163"/>
      <c r="I190" s="170"/>
      <c r="J190" s="163"/>
      <c r="K190" s="163"/>
      <c r="L190" s="170"/>
      <c r="M190" s="133"/>
    </row>
    <row r="191" spans="1:13" s="146" customFormat="1" ht="17.25" customHeight="1" x14ac:dyDescent="0.15">
      <c r="A191" s="141">
        <v>82</v>
      </c>
      <c r="B191" s="149" t="s">
        <v>181</v>
      </c>
      <c r="C191" s="143" t="s">
        <v>469</v>
      </c>
      <c r="D191" s="144" t="s">
        <v>443</v>
      </c>
      <c r="E191" s="145">
        <f>SUM(E192:E200)</f>
        <v>1338719506</v>
      </c>
      <c r="F191" s="145">
        <f t="shared" ref="F191:L191" si="21">SUM(F192:F200)</f>
        <v>524805</v>
      </c>
      <c r="G191" s="145">
        <f t="shared" si="21"/>
        <v>35159516</v>
      </c>
      <c r="H191" s="145">
        <f t="shared" si="21"/>
        <v>854048673</v>
      </c>
      <c r="I191" s="145">
        <f t="shared" si="21"/>
        <v>448986512</v>
      </c>
      <c r="J191" s="145">
        <f t="shared" si="21"/>
        <v>227036950</v>
      </c>
      <c r="K191" s="145">
        <f t="shared" si="21"/>
        <v>0</v>
      </c>
      <c r="L191" s="145">
        <f t="shared" si="21"/>
        <v>1565756456</v>
      </c>
      <c r="M191" s="145"/>
    </row>
    <row r="192" spans="1:13" ht="17.25" customHeight="1" x14ac:dyDescent="0.2">
      <c r="A192" s="141"/>
      <c r="B192" s="141"/>
      <c r="C192" s="129" t="s">
        <v>428</v>
      </c>
      <c r="D192" s="132" t="s">
        <v>415</v>
      </c>
      <c r="E192" s="133">
        <v>1052912578</v>
      </c>
      <c r="F192" s="133">
        <v>403319</v>
      </c>
      <c r="G192" s="133">
        <f>46742333-11582817</f>
        <v>35159516</v>
      </c>
      <c r="H192" s="133">
        <v>854048673</v>
      </c>
      <c r="I192" s="134">
        <f>E192-F192-G192-H192</f>
        <v>163301070</v>
      </c>
      <c r="J192" s="147"/>
      <c r="K192" s="147"/>
      <c r="L192" s="134">
        <f>E192+J192</f>
        <v>1052912578</v>
      </c>
      <c r="M192" s="133"/>
    </row>
    <row r="193" spans="1:13" ht="17.25" customHeight="1" x14ac:dyDescent="0.2">
      <c r="A193" s="141"/>
      <c r="B193" s="141"/>
      <c r="C193" s="129" t="s">
        <v>470</v>
      </c>
      <c r="D193" s="165" t="s">
        <v>443</v>
      </c>
      <c r="E193" s="161">
        <v>285806928</v>
      </c>
      <c r="F193" s="161">
        <v>121486</v>
      </c>
      <c r="G193" s="161"/>
      <c r="H193" s="161"/>
      <c r="I193" s="168">
        <f>E193-F193-G193-H193</f>
        <v>285685442</v>
      </c>
      <c r="J193" s="161">
        <f>227052996-15289-757</f>
        <v>227036950</v>
      </c>
      <c r="K193" s="161"/>
      <c r="L193" s="168">
        <f>E193+J193</f>
        <v>512843878</v>
      </c>
      <c r="M193" s="133"/>
    </row>
    <row r="194" spans="1:13" ht="17.25" customHeight="1" x14ac:dyDescent="0.2">
      <c r="A194" s="141"/>
      <c r="B194" s="141"/>
      <c r="C194" s="129">
        <v>409</v>
      </c>
      <c r="D194" s="165"/>
      <c r="E194" s="166"/>
      <c r="F194" s="162"/>
      <c r="G194" s="162"/>
      <c r="H194" s="162"/>
      <c r="I194" s="169"/>
      <c r="J194" s="162"/>
      <c r="K194" s="162"/>
      <c r="L194" s="169"/>
      <c r="M194" s="133"/>
    </row>
    <row r="195" spans="1:13" ht="17.25" customHeight="1" x14ac:dyDescent="0.2">
      <c r="A195" s="141"/>
      <c r="B195" s="141"/>
      <c r="C195" s="129">
        <v>707</v>
      </c>
      <c r="D195" s="165"/>
      <c r="E195" s="166"/>
      <c r="F195" s="162"/>
      <c r="G195" s="162"/>
      <c r="H195" s="162"/>
      <c r="I195" s="169"/>
      <c r="J195" s="162"/>
      <c r="K195" s="162"/>
      <c r="L195" s="169"/>
      <c r="M195" s="133"/>
    </row>
    <row r="196" spans="1:13" ht="17.25" customHeight="1" x14ac:dyDescent="0.2">
      <c r="A196" s="141"/>
      <c r="B196" s="141"/>
      <c r="C196" s="129" t="s">
        <v>471</v>
      </c>
      <c r="D196" s="165"/>
      <c r="E196" s="166"/>
      <c r="F196" s="162"/>
      <c r="G196" s="162"/>
      <c r="H196" s="162"/>
      <c r="I196" s="169"/>
      <c r="J196" s="162"/>
      <c r="K196" s="162"/>
      <c r="L196" s="169"/>
      <c r="M196" s="133"/>
    </row>
    <row r="197" spans="1:13" ht="17.25" customHeight="1" x14ac:dyDescent="0.2">
      <c r="A197" s="141"/>
      <c r="B197" s="141"/>
      <c r="C197" s="129">
        <v>507</v>
      </c>
      <c r="D197" s="165"/>
      <c r="E197" s="166"/>
      <c r="F197" s="162"/>
      <c r="G197" s="162"/>
      <c r="H197" s="162"/>
      <c r="I197" s="169"/>
      <c r="J197" s="162"/>
      <c r="K197" s="162"/>
      <c r="L197" s="169"/>
      <c r="M197" s="133"/>
    </row>
    <row r="198" spans="1:13" ht="17.25" customHeight="1" x14ac:dyDescent="0.2">
      <c r="A198" s="141"/>
      <c r="B198" s="141"/>
      <c r="C198" s="129" t="s">
        <v>472</v>
      </c>
      <c r="D198" s="165"/>
      <c r="E198" s="166"/>
      <c r="F198" s="162"/>
      <c r="G198" s="162"/>
      <c r="H198" s="162"/>
      <c r="I198" s="169"/>
      <c r="J198" s="162"/>
      <c r="K198" s="162"/>
      <c r="L198" s="169"/>
      <c r="M198" s="133"/>
    </row>
    <row r="199" spans="1:13" ht="17.25" customHeight="1" x14ac:dyDescent="0.2">
      <c r="A199" s="141"/>
      <c r="B199" s="141"/>
      <c r="C199" s="129">
        <v>351</v>
      </c>
      <c r="D199" s="165"/>
      <c r="E199" s="166"/>
      <c r="F199" s="162"/>
      <c r="G199" s="162"/>
      <c r="H199" s="162"/>
      <c r="I199" s="169"/>
      <c r="J199" s="162"/>
      <c r="K199" s="162"/>
      <c r="L199" s="169"/>
      <c r="M199" s="133"/>
    </row>
    <row r="200" spans="1:13" ht="17.25" customHeight="1" x14ac:dyDescent="0.2">
      <c r="A200" s="141"/>
      <c r="B200" s="141"/>
      <c r="C200" s="129" t="s">
        <v>473</v>
      </c>
      <c r="D200" s="165"/>
      <c r="E200" s="167"/>
      <c r="F200" s="163"/>
      <c r="G200" s="163"/>
      <c r="H200" s="163"/>
      <c r="I200" s="170"/>
      <c r="J200" s="163"/>
      <c r="K200" s="163"/>
      <c r="L200" s="170"/>
      <c r="M200" s="133"/>
    </row>
    <row r="201" spans="1:13" s="146" customFormat="1" ht="17.25" customHeight="1" x14ac:dyDescent="0.15">
      <c r="A201" s="141">
        <v>83</v>
      </c>
      <c r="B201" s="142" t="s">
        <v>289</v>
      </c>
      <c r="C201" s="143" t="s">
        <v>474</v>
      </c>
      <c r="D201" s="144" t="s">
        <v>443</v>
      </c>
      <c r="E201" s="145">
        <f>SUM(E202:E222)</f>
        <v>776015841</v>
      </c>
      <c r="F201" s="145">
        <f t="shared" ref="F201:L201" si="22">SUM(F202:F222)</f>
        <v>59099494</v>
      </c>
      <c r="G201" s="145">
        <f t="shared" si="22"/>
        <v>35540092</v>
      </c>
      <c r="H201" s="145">
        <f t="shared" si="22"/>
        <v>0</v>
      </c>
      <c r="I201" s="145">
        <f t="shared" si="22"/>
        <v>681376255</v>
      </c>
      <c r="J201" s="145">
        <f t="shared" si="22"/>
        <v>185004992</v>
      </c>
      <c r="K201" s="145">
        <f t="shared" si="22"/>
        <v>0</v>
      </c>
      <c r="L201" s="145">
        <f t="shared" si="22"/>
        <v>961020833</v>
      </c>
      <c r="M201" s="145"/>
    </row>
    <row r="202" spans="1:13" ht="17.25" customHeight="1" x14ac:dyDescent="0.2">
      <c r="A202" s="141"/>
      <c r="B202" s="141"/>
      <c r="C202" s="129" t="s">
        <v>428</v>
      </c>
      <c r="D202" s="132" t="s">
        <v>415</v>
      </c>
      <c r="E202" s="133">
        <v>257063718</v>
      </c>
      <c r="F202" s="133">
        <v>54027266</v>
      </c>
      <c r="G202" s="133">
        <f>34550368+989724</f>
        <v>35540092</v>
      </c>
      <c r="H202" s="133"/>
      <c r="I202" s="134">
        <f>E202-F202-G202-H202</f>
        <v>167496360</v>
      </c>
      <c r="J202" s="147"/>
      <c r="K202" s="147"/>
      <c r="L202" s="134">
        <f>E202+J202</f>
        <v>257063718</v>
      </c>
      <c r="M202" s="133"/>
    </row>
    <row r="203" spans="1:13" ht="17.25" customHeight="1" x14ac:dyDescent="0.2">
      <c r="A203" s="141"/>
      <c r="B203" s="141"/>
      <c r="C203" s="129">
        <v>22287</v>
      </c>
      <c r="D203" s="165" t="s">
        <v>443</v>
      </c>
      <c r="E203" s="161">
        <v>465946407</v>
      </c>
      <c r="F203" s="161">
        <v>5072228</v>
      </c>
      <c r="G203" s="161"/>
      <c r="H203" s="161"/>
      <c r="I203" s="168">
        <f>E203-F203-G203-H203</f>
        <v>460874179</v>
      </c>
      <c r="J203" s="161">
        <f>184991259+13733</f>
        <v>185004992</v>
      </c>
      <c r="K203" s="161"/>
      <c r="L203" s="168">
        <f>E203+J203</f>
        <v>650951399</v>
      </c>
      <c r="M203" s="133"/>
    </row>
    <row r="204" spans="1:13" ht="17.25" customHeight="1" x14ac:dyDescent="0.2">
      <c r="A204" s="141"/>
      <c r="B204" s="141"/>
      <c r="C204" s="129">
        <v>22306</v>
      </c>
      <c r="D204" s="165"/>
      <c r="E204" s="166"/>
      <c r="F204" s="162"/>
      <c r="G204" s="162"/>
      <c r="H204" s="162"/>
      <c r="I204" s="169"/>
      <c r="J204" s="162"/>
      <c r="K204" s="162"/>
      <c r="L204" s="169"/>
      <c r="M204" s="133"/>
    </row>
    <row r="205" spans="1:13" ht="17.25" customHeight="1" x14ac:dyDescent="0.2">
      <c r="A205" s="141"/>
      <c r="B205" s="141"/>
      <c r="C205" s="129">
        <v>22291</v>
      </c>
      <c r="D205" s="165"/>
      <c r="E205" s="166"/>
      <c r="F205" s="162"/>
      <c r="G205" s="162"/>
      <c r="H205" s="162"/>
      <c r="I205" s="169"/>
      <c r="J205" s="162"/>
      <c r="K205" s="162"/>
      <c r="L205" s="169"/>
      <c r="M205" s="133"/>
    </row>
    <row r="206" spans="1:13" ht="17.25" customHeight="1" x14ac:dyDescent="0.2">
      <c r="A206" s="141"/>
      <c r="B206" s="141"/>
      <c r="C206" s="129">
        <v>22292</v>
      </c>
      <c r="D206" s="165"/>
      <c r="E206" s="166"/>
      <c r="F206" s="162"/>
      <c r="G206" s="162"/>
      <c r="H206" s="162"/>
      <c r="I206" s="169"/>
      <c r="J206" s="162"/>
      <c r="K206" s="162"/>
      <c r="L206" s="169"/>
      <c r="M206" s="133"/>
    </row>
    <row r="207" spans="1:13" ht="17.25" customHeight="1" x14ac:dyDescent="0.2">
      <c r="A207" s="141"/>
      <c r="B207" s="141"/>
      <c r="C207" s="129">
        <v>22294</v>
      </c>
      <c r="D207" s="165"/>
      <c r="E207" s="166"/>
      <c r="F207" s="162"/>
      <c r="G207" s="162"/>
      <c r="H207" s="162"/>
      <c r="I207" s="169"/>
      <c r="J207" s="162"/>
      <c r="K207" s="162"/>
      <c r="L207" s="169"/>
      <c r="M207" s="133"/>
    </row>
    <row r="208" spans="1:13" ht="17.25" customHeight="1" x14ac:dyDescent="0.2">
      <c r="A208" s="141"/>
      <c r="B208" s="141"/>
      <c r="C208" s="129">
        <v>22296</v>
      </c>
      <c r="D208" s="165"/>
      <c r="E208" s="166"/>
      <c r="F208" s="162"/>
      <c r="G208" s="162"/>
      <c r="H208" s="162"/>
      <c r="I208" s="169"/>
      <c r="J208" s="162"/>
      <c r="K208" s="162"/>
      <c r="L208" s="169"/>
      <c r="M208" s="133"/>
    </row>
    <row r="209" spans="1:13" ht="17.25" customHeight="1" x14ac:dyDescent="0.2">
      <c r="A209" s="141"/>
      <c r="B209" s="141"/>
      <c r="C209" s="129">
        <v>22297</v>
      </c>
      <c r="D209" s="165"/>
      <c r="E209" s="166"/>
      <c r="F209" s="162"/>
      <c r="G209" s="162"/>
      <c r="H209" s="162"/>
      <c r="I209" s="169"/>
      <c r="J209" s="162"/>
      <c r="K209" s="162"/>
      <c r="L209" s="169"/>
      <c r="M209" s="133"/>
    </row>
    <row r="210" spans="1:13" ht="17.25" customHeight="1" x14ac:dyDescent="0.2">
      <c r="A210" s="141"/>
      <c r="B210" s="141"/>
      <c r="C210" s="129">
        <v>22301</v>
      </c>
      <c r="D210" s="165"/>
      <c r="E210" s="166"/>
      <c r="F210" s="162"/>
      <c r="G210" s="162"/>
      <c r="H210" s="162"/>
      <c r="I210" s="169"/>
      <c r="J210" s="162"/>
      <c r="K210" s="162"/>
      <c r="L210" s="169"/>
      <c r="M210" s="133"/>
    </row>
    <row r="211" spans="1:13" ht="17.25" customHeight="1" x14ac:dyDescent="0.2">
      <c r="A211" s="141"/>
      <c r="B211" s="141"/>
      <c r="C211" s="129">
        <v>22289</v>
      </c>
      <c r="D211" s="165"/>
      <c r="E211" s="166"/>
      <c r="F211" s="162"/>
      <c r="G211" s="162"/>
      <c r="H211" s="162"/>
      <c r="I211" s="169"/>
      <c r="J211" s="162"/>
      <c r="K211" s="162"/>
      <c r="L211" s="169"/>
      <c r="M211" s="133"/>
    </row>
    <row r="212" spans="1:13" ht="17.25" customHeight="1" x14ac:dyDescent="0.2">
      <c r="A212" s="141"/>
      <c r="B212" s="141"/>
      <c r="C212" s="129">
        <v>22295</v>
      </c>
      <c r="D212" s="165"/>
      <c r="E212" s="166"/>
      <c r="F212" s="162"/>
      <c r="G212" s="162"/>
      <c r="H212" s="162"/>
      <c r="I212" s="169"/>
      <c r="J212" s="162"/>
      <c r="K212" s="162"/>
      <c r="L212" s="169"/>
      <c r="M212" s="133"/>
    </row>
    <row r="213" spans="1:13" ht="17.25" customHeight="1" x14ac:dyDescent="0.2">
      <c r="A213" s="141"/>
      <c r="B213" s="141"/>
      <c r="C213" s="129">
        <v>22293</v>
      </c>
      <c r="D213" s="165"/>
      <c r="E213" s="166"/>
      <c r="F213" s="162"/>
      <c r="G213" s="162"/>
      <c r="H213" s="162"/>
      <c r="I213" s="169"/>
      <c r="J213" s="162"/>
      <c r="K213" s="162"/>
      <c r="L213" s="169"/>
      <c r="M213" s="133"/>
    </row>
    <row r="214" spans="1:13" ht="17.25" customHeight="1" x14ac:dyDescent="0.2">
      <c r="A214" s="141"/>
      <c r="B214" s="141"/>
      <c r="C214" s="129">
        <v>22303</v>
      </c>
      <c r="D214" s="165"/>
      <c r="E214" s="167"/>
      <c r="F214" s="163"/>
      <c r="G214" s="163"/>
      <c r="H214" s="163"/>
      <c r="I214" s="170"/>
      <c r="J214" s="163"/>
      <c r="K214" s="163"/>
      <c r="L214" s="170"/>
      <c r="M214" s="133"/>
    </row>
    <row r="215" spans="1:13" ht="17.25" customHeight="1" x14ac:dyDescent="0.2">
      <c r="A215" s="141"/>
      <c r="B215" s="141"/>
      <c r="C215" s="129">
        <v>357</v>
      </c>
      <c r="D215" s="165" t="s">
        <v>411</v>
      </c>
      <c r="E215" s="161">
        <v>53005716</v>
      </c>
      <c r="F215" s="161"/>
      <c r="G215" s="161"/>
      <c r="H215" s="161"/>
      <c r="I215" s="168">
        <f>E215-F215-G215-H215</f>
        <v>53005716</v>
      </c>
      <c r="J215" s="161"/>
      <c r="K215" s="161"/>
      <c r="L215" s="168">
        <f>E215+J215</f>
        <v>53005716</v>
      </c>
      <c r="M215" s="133"/>
    </row>
    <row r="216" spans="1:13" ht="17.25" customHeight="1" x14ac:dyDescent="0.2">
      <c r="A216" s="141"/>
      <c r="B216" s="141"/>
      <c r="C216" s="129">
        <v>358</v>
      </c>
      <c r="D216" s="165"/>
      <c r="E216" s="166"/>
      <c r="F216" s="162"/>
      <c r="G216" s="162"/>
      <c r="H216" s="162"/>
      <c r="I216" s="169"/>
      <c r="J216" s="162"/>
      <c r="K216" s="162"/>
      <c r="L216" s="169"/>
      <c r="M216" s="133"/>
    </row>
    <row r="217" spans="1:13" ht="17.25" customHeight="1" x14ac:dyDescent="0.2">
      <c r="A217" s="141"/>
      <c r="B217" s="141"/>
      <c r="C217" s="129">
        <v>360</v>
      </c>
      <c r="D217" s="165"/>
      <c r="E217" s="166"/>
      <c r="F217" s="162"/>
      <c r="G217" s="162"/>
      <c r="H217" s="162"/>
      <c r="I217" s="169"/>
      <c r="J217" s="162"/>
      <c r="K217" s="162"/>
      <c r="L217" s="169"/>
      <c r="M217" s="133"/>
    </row>
    <row r="218" spans="1:13" ht="17.25" customHeight="1" x14ac:dyDescent="0.2">
      <c r="A218" s="141"/>
      <c r="B218" s="141"/>
      <c r="C218" s="129">
        <v>369</v>
      </c>
      <c r="D218" s="165"/>
      <c r="E218" s="166"/>
      <c r="F218" s="162"/>
      <c r="G218" s="162"/>
      <c r="H218" s="162"/>
      <c r="I218" s="169"/>
      <c r="J218" s="162"/>
      <c r="K218" s="162"/>
      <c r="L218" s="169"/>
      <c r="M218" s="133"/>
    </row>
    <row r="219" spans="1:13" ht="17.25" customHeight="1" x14ac:dyDescent="0.2">
      <c r="A219" s="141"/>
      <c r="B219" s="141"/>
      <c r="C219" s="129">
        <v>370</v>
      </c>
      <c r="D219" s="165"/>
      <c r="E219" s="166"/>
      <c r="F219" s="162"/>
      <c r="G219" s="162"/>
      <c r="H219" s="162"/>
      <c r="I219" s="169"/>
      <c r="J219" s="162"/>
      <c r="K219" s="162"/>
      <c r="L219" s="169"/>
      <c r="M219" s="133"/>
    </row>
    <row r="220" spans="1:13" ht="17.25" customHeight="1" x14ac:dyDescent="0.2">
      <c r="A220" s="141"/>
      <c r="B220" s="141"/>
      <c r="C220" s="129">
        <v>371</v>
      </c>
      <c r="D220" s="165"/>
      <c r="E220" s="166"/>
      <c r="F220" s="162"/>
      <c r="G220" s="162"/>
      <c r="H220" s="162"/>
      <c r="I220" s="169"/>
      <c r="J220" s="162"/>
      <c r="K220" s="162"/>
      <c r="L220" s="169"/>
      <c r="M220" s="133"/>
    </row>
    <row r="221" spans="1:13" ht="17.25" customHeight="1" x14ac:dyDescent="0.2">
      <c r="A221" s="141"/>
      <c r="B221" s="141"/>
      <c r="C221" s="129">
        <v>373</v>
      </c>
      <c r="D221" s="165"/>
      <c r="E221" s="166"/>
      <c r="F221" s="162"/>
      <c r="G221" s="162"/>
      <c r="H221" s="162"/>
      <c r="I221" s="169"/>
      <c r="J221" s="162"/>
      <c r="K221" s="162"/>
      <c r="L221" s="169"/>
      <c r="M221" s="133"/>
    </row>
    <row r="222" spans="1:13" ht="17.25" customHeight="1" x14ac:dyDescent="0.2">
      <c r="A222" s="141"/>
      <c r="B222" s="141"/>
      <c r="C222" s="129">
        <v>375</v>
      </c>
      <c r="D222" s="165"/>
      <c r="E222" s="167"/>
      <c r="F222" s="163"/>
      <c r="G222" s="163"/>
      <c r="H222" s="163"/>
      <c r="I222" s="170"/>
      <c r="J222" s="163"/>
      <c r="K222" s="163"/>
      <c r="L222" s="170"/>
      <c r="M222" s="133"/>
    </row>
    <row r="223" spans="1:13" s="146" customFormat="1" ht="17.25" customHeight="1" x14ac:dyDescent="0.15">
      <c r="A223" s="141">
        <v>84</v>
      </c>
      <c r="B223" s="148" t="s">
        <v>275</v>
      </c>
      <c r="C223" s="143" t="s">
        <v>475</v>
      </c>
      <c r="D223" s="144" t="s">
        <v>443</v>
      </c>
      <c r="E223" s="145">
        <v>431169084</v>
      </c>
      <c r="F223" s="145"/>
      <c r="G223" s="145"/>
      <c r="H223" s="145"/>
      <c r="I223" s="138">
        <f>E223-F223-G223-H223</f>
        <v>431169084</v>
      </c>
      <c r="J223" s="145">
        <v>157971060</v>
      </c>
      <c r="K223" s="145"/>
      <c r="L223" s="138">
        <f>E223+J223</f>
        <v>589140144</v>
      </c>
      <c r="M223" s="145"/>
    </row>
    <row r="224" spans="1:13" s="146" customFormat="1" ht="17.25" customHeight="1" x14ac:dyDescent="0.15">
      <c r="A224" s="150">
        <v>85</v>
      </c>
      <c r="B224" s="148" t="s">
        <v>267</v>
      </c>
      <c r="C224" s="143" t="s">
        <v>476</v>
      </c>
      <c r="D224" s="144" t="s">
        <v>477</v>
      </c>
      <c r="E224" s="145">
        <f>SUM(E225:E243)</f>
        <v>1293550570</v>
      </c>
      <c r="F224" s="145">
        <f t="shared" ref="F224:L224" si="23">SUM(F225:F243)</f>
        <v>180333794</v>
      </c>
      <c r="G224" s="145">
        <f t="shared" si="23"/>
        <v>33854354</v>
      </c>
      <c r="H224" s="145">
        <f t="shared" si="23"/>
        <v>51292802</v>
      </c>
      <c r="I224" s="145">
        <f t="shared" si="23"/>
        <v>1028069620</v>
      </c>
      <c r="J224" s="145">
        <f t="shared" si="23"/>
        <v>444001786</v>
      </c>
      <c r="K224" s="145">
        <f t="shared" si="23"/>
        <v>23904910</v>
      </c>
      <c r="L224" s="145">
        <f t="shared" si="23"/>
        <v>1737552356</v>
      </c>
      <c r="M224" s="145"/>
    </row>
    <row r="225" spans="1:13" ht="17.25" customHeight="1" x14ac:dyDescent="0.2">
      <c r="A225" s="150"/>
      <c r="B225" s="150"/>
      <c r="C225" s="129" t="s">
        <v>428</v>
      </c>
      <c r="D225" s="132" t="s">
        <v>415</v>
      </c>
      <c r="E225" s="133">
        <v>263994865</v>
      </c>
      <c r="F225" s="133"/>
      <c r="G225" s="133">
        <f>32913326+3408-5112+942732</f>
        <v>33854354</v>
      </c>
      <c r="H225" s="133">
        <v>51292802</v>
      </c>
      <c r="I225" s="134">
        <f>E225-F225-G225-H225</f>
        <v>178847709</v>
      </c>
      <c r="J225" s="147"/>
      <c r="K225" s="147"/>
      <c r="L225" s="134">
        <f>E225+J225</f>
        <v>263994865</v>
      </c>
      <c r="M225" s="133"/>
    </row>
    <row r="226" spans="1:13" ht="17.25" customHeight="1" x14ac:dyDescent="0.2">
      <c r="A226" s="150"/>
      <c r="B226" s="150"/>
      <c r="C226" s="129" t="s">
        <v>478</v>
      </c>
      <c r="D226" s="165" t="s">
        <v>477</v>
      </c>
      <c r="E226" s="161">
        <v>1029555705</v>
      </c>
      <c r="F226" s="161">
        <v>180333794</v>
      </c>
      <c r="G226" s="161"/>
      <c r="H226" s="161"/>
      <c r="I226" s="168">
        <f>E226-F226-G226-H226</f>
        <v>849221911</v>
      </c>
      <c r="J226" s="161">
        <f>444078993-480912+403705</f>
        <v>444001786</v>
      </c>
      <c r="K226" s="161">
        <v>23904910</v>
      </c>
      <c r="L226" s="164">
        <f>E226+J226</f>
        <v>1473557491</v>
      </c>
      <c r="M226" s="133"/>
    </row>
    <row r="227" spans="1:13" ht="17.25" customHeight="1" x14ac:dyDescent="0.2">
      <c r="A227" s="150"/>
      <c r="B227" s="150"/>
      <c r="C227" s="129" t="s">
        <v>479</v>
      </c>
      <c r="D227" s="165"/>
      <c r="E227" s="166"/>
      <c r="F227" s="162"/>
      <c r="G227" s="162"/>
      <c r="H227" s="162"/>
      <c r="I227" s="169"/>
      <c r="J227" s="162"/>
      <c r="K227" s="162"/>
      <c r="L227" s="162"/>
      <c r="M227" s="133"/>
    </row>
    <row r="228" spans="1:13" ht="17.25" customHeight="1" x14ac:dyDescent="0.2">
      <c r="A228" s="150"/>
      <c r="B228" s="150"/>
      <c r="C228" s="129" t="s">
        <v>480</v>
      </c>
      <c r="D228" s="165"/>
      <c r="E228" s="166"/>
      <c r="F228" s="162"/>
      <c r="G228" s="162"/>
      <c r="H228" s="162"/>
      <c r="I228" s="169"/>
      <c r="J228" s="162"/>
      <c r="K228" s="162"/>
      <c r="L228" s="162"/>
      <c r="M228" s="133"/>
    </row>
    <row r="229" spans="1:13" ht="17.25" customHeight="1" x14ac:dyDescent="0.2">
      <c r="A229" s="150"/>
      <c r="B229" s="150"/>
      <c r="C229" s="129" t="s">
        <v>481</v>
      </c>
      <c r="D229" s="165"/>
      <c r="E229" s="166"/>
      <c r="F229" s="162"/>
      <c r="G229" s="162"/>
      <c r="H229" s="162"/>
      <c r="I229" s="169"/>
      <c r="J229" s="162"/>
      <c r="K229" s="162"/>
      <c r="L229" s="162"/>
      <c r="M229" s="133"/>
    </row>
    <row r="230" spans="1:13" ht="17.25" customHeight="1" x14ac:dyDescent="0.2">
      <c r="A230" s="150"/>
      <c r="B230" s="150"/>
      <c r="C230" s="129" t="s">
        <v>482</v>
      </c>
      <c r="D230" s="165"/>
      <c r="E230" s="166"/>
      <c r="F230" s="162"/>
      <c r="G230" s="162"/>
      <c r="H230" s="162"/>
      <c r="I230" s="169"/>
      <c r="J230" s="162"/>
      <c r="K230" s="162"/>
      <c r="L230" s="162"/>
      <c r="M230" s="133"/>
    </row>
    <row r="231" spans="1:13" ht="17.25" customHeight="1" x14ac:dyDescent="0.2">
      <c r="A231" s="150"/>
      <c r="B231" s="150"/>
      <c r="C231" s="129" t="s">
        <v>483</v>
      </c>
      <c r="D231" s="165"/>
      <c r="E231" s="166"/>
      <c r="F231" s="162"/>
      <c r="G231" s="162"/>
      <c r="H231" s="162"/>
      <c r="I231" s="169"/>
      <c r="J231" s="162"/>
      <c r="K231" s="162"/>
      <c r="L231" s="162"/>
      <c r="M231" s="133"/>
    </row>
    <row r="232" spans="1:13" ht="17.25" customHeight="1" x14ac:dyDescent="0.2">
      <c r="A232" s="150"/>
      <c r="B232" s="150"/>
      <c r="C232" s="129" t="s">
        <v>484</v>
      </c>
      <c r="D232" s="165"/>
      <c r="E232" s="166"/>
      <c r="F232" s="162"/>
      <c r="G232" s="162"/>
      <c r="H232" s="162"/>
      <c r="I232" s="169"/>
      <c r="J232" s="162"/>
      <c r="K232" s="162"/>
      <c r="L232" s="162"/>
      <c r="M232" s="133"/>
    </row>
    <row r="233" spans="1:13" ht="17.25" customHeight="1" x14ac:dyDescent="0.2">
      <c r="A233" s="150"/>
      <c r="B233" s="150"/>
      <c r="C233" s="129" t="s">
        <v>485</v>
      </c>
      <c r="D233" s="165"/>
      <c r="E233" s="166"/>
      <c r="F233" s="162"/>
      <c r="G233" s="162"/>
      <c r="H233" s="162"/>
      <c r="I233" s="169"/>
      <c r="J233" s="162"/>
      <c r="K233" s="162"/>
      <c r="L233" s="162"/>
      <c r="M233" s="133"/>
    </row>
    <row r="234" spans="1:13" ht="17.25" customHeight="1" x14ac:dyDescent="0.2">
      <c r="A234" s="150"/>
      <c r="B234" s="150"/>
      <c r="C234" s="129" t="s">
        <v>486</v>
      </c>
      <c r="D234" s="165"/>
      <c r="E234" s="166"/>
      <c r="F234" s="162"/>
      <c r="G234" s="162"/>
      <c r="H234" s="162"/>
      <c r="I234" s="169"/>
      <c r="J234" s="162"/>
      <c r="K234" s="162"/>
      <c r="L234" s="162"/>
      <c r="M234" s="133"/>
    </row>
    <row r="235" spans="1:13" ht="17.25" customHeight="1" x14ac:dyDescent="0.2">
      <c r="A235" s="150"/>
      <c r="B235" s="150"/>
      <c r="C235" s="129" t="s">
        <v>487</v>
      </c>
      <c r="D235" s="165"/>
      <c r="E235" s="166"/>
      <c r="F235" s="162"/>
      <c r="G235" s="162"/>
      <c r="H235" s="162"/>
      <c r="I235" s="169"/>
      <c r="J235" s="162"/>
      <c r="K235" s="162"/>
      <c r="L235" s="162"/>
      <c r="M235" s="133"/>
    </row>
    <row r="236" spans="1:13" ht="17.25" customHeight="1" x14ac:dyDescent="0.2">
      <c r="A236" s="150"/>
      <c r="B236" s="150"/>
      <c r="C236" s="129" t="s">
        <v>488</v>
      </c>
      <c r="D236" s="165"/>
      <c r="E236" s="166"/>
      <c r="F236" s="162"/>
      <c r="G236" s="162"/>
      <c r="H236" s="162"/>
      <c r="I236" s="169"/>
      <c r="J236" s="162"/>
      <c r="K236" s="162"/>
      <c r="L236" s="162"/>
      <c r="M236" s="133"/>
    </row>
    <row r="237" spans="1:13" ht="17.25" customHeight="1" x14ac:dyDescent="0.2">
      <c r="A237" s="150"/>
      <c r="B237" s="150"/>
      <c r="C237" s="129" t="s">
        <v>489</v>
      </c>
      <c r="D237" s="165"/>
      <c r="E237" s="166"/>
      <c r="F237" s="162"/>
      <c r="G237" s="162"/>
      <c r="H237" s="162"/>
      <c r="I237" s="169"/>
      <c r="J237" s="162"/>
      <c r="K237" s="162"/>
      <c r="L237" s="162"/>
      <c r="M237" s="133"/>
    </row>
    <row r="238" spans="1:13" ht="17.25" customHeight="1" x14ac:dyDescent="0.2">
      <c r="A238" s="150"/>
      <c r="B238" s="150"/>
      <c r="C238" s="129" t="s">
        <v>490</v>
      </c>
      <c r="D238" s="165"/>
      <c r="E238" s="166"/>
      <c r="F238" s="162"/>
      <c r="G238" s="162"/>
      <c r="H238" s="162"/>
      <c r="I238" s="169"/>
      <c r="J238" s="162"/>
      <c r="K238" s="162"/>
      <c r="L238" s="162"/>
      <c r="M238" s="133"/>
    </row>
    <row r="239" spans="1:13" ht="17.25" customHeight="1" x14ac:dyDescent="0.2">
      <c r="A239" s="150"/>
      <c r="B239" s="150"/>
      <c r="C239" s="129" t="s">
        <v>491</v>
      </c>
      <c r="D239" s="165"/>
      <c r="E239" s="166"/>
      <c r="F239" s="162"/>
      <c r="G239" s="162"/>
      <c r="H239" s="162"/>
      <c r="I239" s="169"/>
      <c r="J239" s="162"/>
      <c r="K239" s="162"/>
      <c r="L239" s="162"/>
      <c r="M239" s="133"/>
    </row>
    <row r="240" spans="1:13" ht="17.25" customHeight="1" x14ac:dyDescent="0.2">
      <c r="A240" s="150"/>
      <c r="B240" s="150"/>
      <c r="C240" s="129" t="s">
        <v>492</v>
      </c>
      <c r="D240" s="165"/>
      <c r="E240" s="166"/>
      <c r="F240" s="162"/>
      <c r="G240" s="162"/>
      <c r="H240" s="162"/>
      <c r="I240" s="169"/>
      <c r="J240" s="162"/>
      <c r="K240" s="162"/>
      <c r="L240" s="162"/>
      <c r="M240" s="133"/>
    </row>
    <row r="241" spans="1:13" ht="17.25" customHeight="1" x14ac:dyDescent="0.2">
      <c r="A241" s="150"/>
      <c r="B241" s="150"/>
      <c r="C241" s="129" t="s">
        <v>493</v>
      </c>
      <c r="D241" s="165"/>
      <c r="E241" s="166"/>
      <c r="F241" s="162"/>
      <c r="G241" s="162"/>
      <c r="H241" s="162"/>
      <c r="I241" s="169"/>
      <c r="J241" s="162"/>
      <c r="K241" s="162"/>
      <c r="L241" s="162"/>
      <c r="M241" s="133"/>
    </row>
    <row r="242" spans="1:13" ht="17.25" customHeight="1" x14ac:dyDescent="0.2">
      <c r="A242" s="150"/>
      <c r="B242" s="150"/>
      <c r="C242" s="129" t="s">
        <v>494</v>
      </c>
      <c r="D242" s="165"/>
      <c r="E242" s="166"/>
      <c r="F242" s="162"/>
      <c r="G242" s="162"/>
      <c r="H242" s="162"/>
      <c r="I242" s="169"/>
      <c r="J242" s="162"/>
      <c r="K242" s="162"/>
      <c r="L242" s="162"/>
      <c r="M242" s="133"/>
    </row>
    <row r="243" spans="1:13" ht="17.25" customHeight="1" x14ac:dyDescent="0.2">
      <c r="A243" s="150"/>
      <c r="B243" s="150"/>
      <c r="C243" s="129" t="s">
        <v>495</v>
      </c>
      <c r="D243" s="165"/>
      <c r="E243" s="167"/>
      <c r="F243" s="163"/>
      <c r="G243" s="163"/>
      <c r="H243" s="163"/>
      <c r="I243" s="170"/>
      <c r="J243" s="163"/>
      <c r="K243" s="163"/>
      <c r="L243" s="163"/>
      <c r="M243" s="133"/>
    </row>
    <row r="244" spans="1:13" s="146" customFormat="1" ht="17.25" customHeight="1" x14ac:dyDescent="0.15">
      <c r="A244" s="141">
        <v>86</v>
      </c>
      <c r="B244" s="149" t="s">
        <v>273</v>
      </c>
      <c r="C244" s="143" t="s">
        <v>274</v>
      </c>
      <c r="D244" s="144" t="s">
        <v>477</v>
      </c>
      <c r="E244" s="145">
        <f>SUM(E245:E262)</f>
        <v>682128500</v>
      </c>
      <c r="F244" s="145">
        <f t="shared" ref="F244:L244" si="24">SUM(F245:F262)</f>
        <v>129469539</v>
      </c>
      <c r="G244" s="145">
        <f t="shared" si="24"/>
        <v>13174321</v>
      </c>
      <c r="H244" s="145">
        <f t="shared" si="24"/>
        <v>0</v>
      </c>
      <c r="I244" s="145">
        <f t="shared" si="24"/>
        <v>539484640</v>
      </c>
      <c r="J244" s="145">
        <f t="shared" si="24"/>
        <v>213598639</v>
      </c>
      <c r="K244" s="145">
        <f t="shared" si="24"/>
        <v>14569161</v>
      </c>
      <c r="L244" s="145">
        <f t="shared" si="24"/>
        <v>895727139</v>
      </c>
      <c r="M244" s="145"/>
    </row>
    <row r="245" spans="1:13" ht="17.25" customHeight="1" x14ac:dyDescent="0.2">
      <c r="A245" s="141"/>
      <c r="B245" s="141"/>
      <c r="C245" s="129" t="s">
        <v>428</v>
      </c>
      <c r="D245" s="132" t="s">
        <v>415</v>
      </c>
      <c r="E245" s="133">
        <v>151293681</v>
      </c>
      <c r="F245" s="133"/>
      <c r="G245" s="133">
        <f>12807441+366880</f>
        <v>13174321</v>
      </c>
      <c r="H245" s="133"/>
      <c r="I245" s="134">
        <f>E245-F245-G245-H245</f>
        <v>138119360</v>
      </c>
      <c r="J245" s="147"/>
      <c r="K245" s="147"/>
      <c r="L245" s="134">
        <f>E245+J245</f>
        <v>151293681</v>
      </c>
      <c r="M245" s="133"/>
    </row>
    <row r="246" spans="1:13" ht="17.25" customHeight="1" x14ac:dyDescent="0.2">
      <c r="A246" s="141"/>
      <c r="B246" s="141"/>
      <c r="C246" s="129" t="s">
        <v>496</v>
      </c>
      <c r="D246" s="165" t="s">
        <v>497</v>
      </c>
      <c r="E246" s="161">
        <v>530834819</v>
      </c>
      <c r="F246" s="164">
        <v>129469539</v>
      </c>
      <c r="G246" s="161"/>
      <c r="H246" s="161"/>
      <c r="I246" s="168">
        <f>E246-F246-G246-H246</f>
        <v>401365280</v>
      </c>
      <c r="J246" s="161">
        <f>213548429+50210</f>
        <v>213598639</v>
      </c>
      <c r="K246" s="161">
        <v>14569161</v>
      </c>
      <c r="L246" s="164">
        <f>E246+J246</f>
        <v>744433458</v>
      </c>
      <c r="M246" s="133"/>
    </row>
    <row r="247" spans="1:13" ht="17.25" customHeight="1" x14ac:dyDescent="0.2">
      <c r="A247" s="141"/>
      <c r="B247" s="141"/>
      <c r="C247" s="129" t="s">
        <v>498</v>
      </c>
      <c r="D247" s="165"/>
      <c r="E247" s="166"/>
      <c r="F247" s="162"/>
      <c r="G247" s="162"/>
      <c r="H247" s="162"/>
      <c r="I247" s="169"/>
      <c r="J247" s="162"/>
      <c r="K247" s="162"/>
      <c r="L247" s="162"/>
      <c r="M247" s="133"/>
    </row>
    <row r="248" spans="1:13" ht="17.25" customHeight="1" x14ac:dyDescent="0.2">
      <c r="A248" s="141"/>
      <c r="B248" s="141"/>
      <c r="C248" s="129" t="s">
        <v>499</v>
      </c>
      <c r="D248" s="165"/>
      <c r="E248" s="166"/>
      <c r="F248" s="162"/>
      <c r="G248" s="162"/>
      <c r="H248" s="162"/>
      <c r="I248" s="169"/>
      <c r="J248" s="162"/>
      <c r="K248" s="162"/>
      <c r="L248" s="162"/>
      <c r="M248" s="133"/>
    </row>
    <row r="249" spans="1:13" ht="17.25" customHeight="1" x14ac:dyDescent="0.2">
      <c r="A249" s="141"/>
      <c r="B249" s="141"/>
      <c r="C249" s="129" t="s">
        <v>500</v>
      </c>
      <c r="D249" s="165"/>
      <c r="E249" s="166"/>
      <c r="F249" s="162"/>
      <c r="G249" s="162"/>
      <c r="H249" s="162"/>
      <c r="I249" s="169"/>
      <c r="J249" s="162"/>
      <c r="K249" s="162"/>
      <c r="L249" s="162"/>
      <c r="M249" s="133"/>
    </row>
    <row r="250" spans="1:13" ht="17.25" customHeight="1" x14ac:dyDescent="0.2">
      <c r="A250" s="141"/>
      <c r="B250" s="141"/>
      <c r="C250" s="129" t="s">
        <v>501</v>
      </c>
      <c r="D250" s="165"/>
      <c r="E250" s="166"/>
      <c r="F250" s="162"/>
      <c r="G250" s="162"/>
      <c r="H250" s="162"/>
      <c r="I250" s="169"/>
      <c r="J250" s="162"/>
      <c r="K250" s="162"/>
      <c r="L250" s="162"/>
      <c r="M250" s="133"/>
    </row>
    <row r="251" spans="1:13" ht="17.25" customHeight="1" x14ac:dyDescent="0.2">
      <c r="A251" s="141"/>
      <c r="B251" s="141"/>
      <c r="C251" s="129" t="s">
        <v>502</v>
      </c>
      <c r="D251" s="165"/>
      <c r="E251" s="166"/>
      <c r="F251" s="162"/>
      <c r="G251" s="162"/>
      <c r="H251" s="162"/>
      <c r="I251" s="169"/>
      <c r="J251" s="162"/>
      <c r="K251" s="162"/>
      <c r="L251" s="162"/>
      <c r="M251" s="133"/>
    </row>
    <row r="252" spans="1:13" ht="17.25" customHeight="1" x14ac:dyDescent="0.2">
      <c r="A252" s="141"/>
      <c r="B252" s="141"/>
      <c r="C252" s="129" t="s">
        <v>503</v>
      </c>
      <c r="D252" s="165"/>
      <c r="E252" s="166"/>
      <c r="F252" s="162"/>
      <c r="G252" s="162"/>
      <c r="H252" s="162"/>
      <c r="I252" s="169"/>
      <c r="J252" s="162"/>
      <c r="K252" s="162"/>
      <c r="L252" s="162"/>
      <c r="M252" s="133"/>
    </row>
    <row r="253" spans="1:13" ht="17.25" customHeight="1" x14ac:dyDescent="0.2">
      <c r="A253" s="141"/>
      <c r="B253" s="141"/>
      <c r="C253" s="129" t="s">
        <v>504</v>
      </c>
      <c r="D253" s="165"/>
      <c r="E253" s="166"/>
      <c r="F253" s="162"/>
      <c r="G253" s="162"/>
      <c r="H253" s="162"/>
      <c r="I253" s="169"/>
      <c r="J253" s="162"/>
      <c r="K253" s="162"/>
      <c r="L253" s="162"/>
      <c r="M253" s="133"/>
    </row>
    <row r="254" spans="1:13" ht="17.25" customHeight="1" x14ac:dyDescent="0.2">
      <c r="A254" s="141"/>
      <c r="B254" s="141"/>
      <c r="C254" s="129" t="s">
        <v>505</v>
      </c>
      <c r="D254" s="165"/>
      <c r="E254" s="166"/>
      <c r="F254" s="162"/>
      <c r="G254" s="162"/>
      <c r="H254" s="162"/>
      <c r="I254" s="169"/>
      <c r="J254" s="162"/>
      <c r="K254" s="162"/>
      <c r="L254" s="162"/>
      <c r="M254" s="133"/>
    </row>
    <row r="255" spans="1:13" ht="17.25" customHeight="1" x14ac:dyDescent="0.2">
      <c r="A255" s="141"/>
      <c r="B255" s="141"/>
      <c r="C255" s="129" t="s">
        <v>506</v>
      </c>
      <c r="D255" s="165"/>
      <c r="E255" s="166"/>
      <c r="F255" s="162"/>
      <c r="G255" s="162"/>
      <c r="H255" s="162"/>
      <c r="I255" s="169"/>
      <c r="J255" s="162"/>
      <c r="K255" s="162"/>
      <c r="L255" s="162"/>
      <c r="M255" s="133"/>
    </row>
    <row r="256" spans="1:13" ht="17.25" customHeight="1" x14ac:dyDescent="0.2">
      <c r="A256" s="141"/>
      <c r="B256" s="141"/>
      <c r="C256" s="129">
        <v>22213</v>
      </c>
      <c r="D256" s="165"/>
      <c r="E256" s="166"/>
      <c r="F256" s="162"/>
      <c r="G256" s="162"/>
      <c r="H256" s="162"/>
      <c r="I256" s="169"/>
      <c r="J256" s="162"/>
      <c r="K256" s="162"/>
      <c r="L256" s="162"/>
      <c r="M256" s="133"/>
    </row>
    <row r="257" spans="1:13" ht="17.25" customHeight="1" x14ac:dyDescent="0.2">
      <c r="A257" s="141"/>
      <c r="B257" s="141"/>
      <c r="C257" s="129" t="s">
        <v>507</v>
      </c>
      <c r="D257" s="165"/>
      <c r="E257" s="166"/>
      <c r="F257" s="162"/>
      <c r="G257" s="162"/>
      <c r="H257" s="162"/>
      <c r="I257" s="169"/>
      <c r="J257" s="162"/>
      <c r="K257" s="162"/>
      <c r="L257" s="162"/>
      <c r="M257" s="133"/>
    </row>
    <row r="258" spans="1:13" ht="17.25" customHeight="1" x14ac:dyDescent="0.2">
      <c r="A258" s="141"/>
      <c r="B258" s="141"/>
      <c r="C258" s="129" t="s">
        <v>508</v>
      </c>
      <c r="D258" s="165"/>
      <c r="E258" s="166"/>
      <c r="F258" s="162"/>
      <c r="G258" s="162"/>
      <c r="H258" s="162"/>
      <c r="I258" s="169"/>
      <c r="J258" s="162"/>
      <c r="K258" s="162"/>
      <c r="L258" s="162"/>
      <c r="M258" s="133"/>
    </row>
    <row r="259" spans="1:13" ht="17.25" customHeight="1" x14ac:dyDescent="0.2">
      <c r="A259" s="141"/>
      <c r="B259" s="141"/>
      <c r="C259" s="129" t="s">
        <v>509</v>
      </c>
      <c r="D259" s="165"/>
      <c r="E259" s="166"/>
      <c r="F259" s="162"/>
      <c r="G259" s="162"/>
      <c r="H259" s="162"/>
      <c r="I259" s="169"/>
      <c r="J259" s="162"/>
      <c r="K259" s="162"/>
      <c r="L259" s="162"/>
      <c r="M259" s="133"/>
    </row>
    <row r="260" spans="1:13" ht="17.25" customHeight="1" x14ac:dyDescent="0.2">
      <c r="A260" s="141"/>
      <c r="B260" s="141"/>
      <c r="C260" s="129" t="s">
        <v>510</v>
      </c>
      <c r="D260" s="165"/>
      <c r="E260" s="166"/>
      <c r="F260" s="162"/>
      <c r="G260" s="162"/>
      <c r="H260" s="162"/>
      <c r="I260" s="169"/>
      <c r="J260" s="162"/>
      <c r="K260" s="162"/>
      <c r="L260" s="162"/>
      <c r="M260" s="133"/>
    </row>
    <row r="261" spans="1:13" ht="17.25" customHeight="1" x14ac:dyDescent="0.2">
      <c r="A261" s="141"/>
      <c r="B261" s="141"/>
      <c r="C261" s="129">
        <v>22205</v>
      </c>
      <c r="D261" s="165"/>
      <c r="E261" s="166"/>
      <c r="F261" s="162"/>
      <c r="G261" s="162"/>
      <c r="H261" s="162"/>
      <c r="I261" s="169"/>
      <c r="J261" s="162"/>
      <c r="K261" s="162"/>
      <c r="L261" s="162"/>
      <c r="M261" s="133"/>
    </row>
    <row r="262" spans="1:13" ht="17.25" customHeight="1" x14ac:dyDescent="0.2">
      <c r="A262" s="141"/>
      <c r="B262" s="141"/>
      <c r="C262" s="129" t="s">
        <v>511</v>
      </c>
      <c r="D262" s="165"/>
      <c r="E262" s="167"/>
      <c r="F262" s="163"/>
      <c r="G262" s="163"/>
      <c r="H262" s="163"/>
      <c r="I262" s="170"/>
      <c r="J262" s="163"/>
      <c r="K262" s="163"/>
      <c r="L262" s="163"/>
      <c r="M262" s="133"/>
    </row>
    <row r="263" spans="1:13" s="146" customFormat="1" ht="17.25" customHeight="1" x14ac:dyDescent="0.15">
      <c r="A263" s="141">
        <v>87</v>
      </c>
      <c r="B263" s="142" t="s">
        <v>243</v>
      </c>
      <c r="C263" s="143" t="s">
        <v>512</v>
      </c>
      <c r="D263" s="144" t="s">
        <v>477</v>
      </c>
      <c r="E263" s="145">
        <v>201432353</v>
      </c>
      <c r="F263" s="133">
        <v>196356284</v>
      </c>
      <c r="G263" s="145"/>
      <c r="H263" s="145"/>
      <c r="I263" s="138">
        <f>E263-F263-G263-H263</f>
        <v>5076069</v>
      </c>
      <c r="J263" s="145">
        <v>39275415</v>
      </c>
      <c r="K263" s="145"/>
      <c r="L263" s="138">
        <f>E263+J263</f>
        <v>240707768</v>
      </c>
      <c r="M263" s="145"/>
    </row>
    <row r="264" spans="1:13" s="146" customFormat="1" ht="17.25" customHeight="1" x14ac:dyDescent="0.15">
      <c r="A264" s="141">
        <v>88</v>
      </c>
      <c r="B264" s="148" t="s">
        <v>285</v>
      </c>
      <c r="C264" s="143" t="s">
        <v>286</v>
      </c>
      <c r="D264" s="144" t="s">
        <v>477</v>
      </c>
      <c r="E264" s="145">
        <v>310768018</v>
      </c>
      <c r="F264" s="145"/>
      <c r="G264" s="145">
        <f>69979819+2004629</f>
        <v>71984448</v>
      </c>
      <c r="H264" s="133">
        <v>133436735</v>
      </c>
      <c r="I264" s="138">
        <f>E264-F264-G264-H264</f>
        <v>105346835</v>
      </c>
      <c r="J264" s="145">
        <v>31574830</v>
      </c>
      <c r="K264" s="145"/>
      <c r="L264" s="138">
        <f>E264+J264</f>
        <v>342342848</v>
      </c>
      <c r="M264" s="145"/>
    </row>
    <row r="265" spans="1:13" s="146" customFormat="1" ht="17.25" customHeight="1" x14ac:dyDescent="0.15">
      <c r="A265" s="141">
        <v>89</v>
      </c>
      <c r="B265" s="148" t="s">
        <v>187</v>
      </c>
      <c r="C265" s="143" t="s">
        <v>513</v>
      </c>
      <c r="D265" s="144" t="s">
        <v>477</v>
      </c>
      <c r="E265" s="138">
        <v>52286263</v>
      </c>
      <c r="F265" s="138">
        <v>252348</v>
      </c>
      <c r="G265" s="138">
        <v>96954</v>
      </c>
      <c r="H265" s="138">
        <v>22492748</v>
      </c>
      <c r="I265" s="138">
        <f>E265-F265-G265-H265</f>
        <v>29444213</v>
      </c>
      <c r="J265" s="138">
        <v>2677700</v>
      </c>
      <c r="K265" s="138"/>
      <c r="L265" s="138">
        <f>E265+J265</f>
        <v>54963963</v>
      </c>
      <c r="M265" s="145"/>
    </row>
    <row r="266" spans="1:13" s="154" customFormat="1" ht="17.25" customHeight="1" x14ac:dyDescent="0.2">
      <c r="C266" s="158"/>
      <c r="D266" s="152"/>
      <c r="E266" s="153"/>
      <c r="F266" s="153"/>
      <c r="M266" s="155"/>
    </row>
    <row r="267" spans="1:13" s="154" customFormat="1" ht="17.25" customHeight="1" x14ac:dyDescent="0.2">
      <c r="C267" s="158"/>
      <c r="D267" s="152"/>
      <c r="E267" s="153"/>
      <c r="F267" s="153"/>
      <c r="G267" s="153"/>
      <c r="H267" s="153"/>
      <c r="I267" s="153"/>
      <c r="J267" s="153"/>
      <c r="K267" s="153"/>
      <c r="L267" s="153"/>
      <c r="M267" s="155"/>
    </row>
    <row r="268" spans="1:13" s="154" customFormat="1" ht="17.25" customHeight="1" x14ac:dyDescent="0.2">
      <c r="C268" s="158"/>
      <c r="D268" s="152"/>
      <c r="E268" s="153"/>
      <c r="F268" s="153"/>
      <c r="M268" s="155"/>
    </row>
    <row r="269" spans="1:13" s="154" customFormat="1" ht="17.25" customHeight="1" x14ac:dyDescent="0.2">
      <c r="C269" s="156"/>
      <c r="D269" s="157"/>
      <c r="E269" s="159"/>
      <c r="F269" s="159"/>
      <c r="M269" s="155"/>
    </row>
    <row r="270" spans="1:13" s="154" customFormat="1" ht="17.25" customHeight="1" x14ac:dyDescent="0.2">
      <c r="C270" s="151"/>
      <c r="D270" s="152"/>
      <c r="E270" s="153"/>
      <c r="F270" s="153"/>
      <c r="M270" s="155"/>
    </row>
    <row r="271" spans="1:13" s="154" customFormat="1" ht="17.25" customHeight="1" x14ac:dyDescent="0.2">
      <c r="C271" s="151"/>
      <c r="D271" s="152"/>
      <c r="E271" s="153"/>
      <c r="F271" s="153"/>
      <c r="M271" s="155"/>
    </row>
    <row r="272" spans="1:13" s="154" customFormat="1" ht="17.25" customHeight="1" x14ac:dyDescent="0.2">
      <c r="C272" s="151"/>
      <c r="D272" s="152"/>
      <c r="E272" s="153"/>
      <c r="F272" s="153"/>
      <c r="M272" s="155"/>
    </row>
    <row r="273" spans="3:13" s="154" customFormat="1" ht="17.25" customHeight="1" x14ac:dyDescent="0.2">
      <c r="C273" s="156"/>
      <c r="D273" s="157"/>
      <c r="E273" s="159"/>
      <c r="F273" s="159"/>
      <c r="M273" s="155"/>
    </row>
    <row r="274" spans="3:13" s="154" customFormat="1" ht="17.25" customHeight="1" x14ac:dyDescent="0.2">
      <c r="C274" s="160"/>
      <c r="D274" s="152"/>
      <c r="E274" s="153"/>
      <c r="F274" s="153"/>
      <c r="M274" s="155"/>
    </row>
    <row r="275" spans="3:13" s="154" customFormat="1" ht="17.25" customHeight="1" x14ac:dyDescent="0.2">
      <c r="C275" s="160"/>
      <c r="D275" s="152"/>
      <c r="E275" s="153"/>
      <c r="F275" s="153"/>
      <c r="M275" s="155"/>
    </row>
    <row r="276" spans="3:13" s="154" customFormat="1" ht="17.25" customHeight="1" x14ac:dyDescent="0.2">
      <c r="C276" s="160"/>
      <c r="D276" s="152"/>
      <c r="E276" s="153"/>
      <c r="F276" s="153"/>
      <c r="M276" s="155"/>
    </row>
    <row r="277" spans="3:13" s="154" customFormat="1" ht="17.25" customHeight="1" x14ac:dyDescent="0.2">
      <c r="C277" s="160"/>
      <c r="D277" s="152"/>
      <c r="E277" s="153"/>
      <c r="F277" s="153"/>
      <c r="M277" s="155"/>
    </row>
    <row r="278" spans="3:13" s="154" customFormat="1" ht="17.25" customHeight="1" x14ac:dyDescent="0.2">
      <c r="C278" s="160"/>
      <c r="D278" s="152"/>
      <c r="E278" s="153"/>
      <c r="F278" s="153"/>
      <c r="M278" s="155"/>
    </row>
    <row r="279" spans="3:13" s="154" customFormat="1" ht="17.25" customHeight="1" x14ac:dyDescent="0.2">
      <c r="C279" s="160"/>
      <c r="D279" s="152"/>
      <c r="E279" s="153"/>
      <c r="F279" s="153"/>
      <c r="M279" s="155"/>
    </row>
    <row r="280" spans="3:13" s="154" customFormat="1" ht="17.25" customHeight="1" x14ac:dyDescent="0.2">
      <c r="C280" s="160"/>
      <c r="D280" s="152"/>
      <c r="E280" s="153"/>
      <c r="F280" s="153"/>
      <c r="M280" s="155"/>
    </row>
    <row r="281" spans="3:13" s="154" customFormat="1" ht="17.25" customHeight="1" x14ac:dyDescent="0.2">
      <c r="C281" s="151"/>
      <c r="D281" s="152"/>
      <c r="E281" s="153"/>
      <c r="F281" s="153"/>
      <c r="M281" s="155"/>
    </row>
    <row r="282" spans="3:13" s="154" customFormat="1" ht="17.25" customHeight="1" x14ac:dyDescent="0.2">
      <c r="C282" s="156"/>
      <c r="D282" s="157"/>
      <c r="E282" s="159"/>
      <c r="F282" s="159"/>
      <c r="M282" s="155"/>
    </row>
    <row r="283" spans="3:13" s="154" customFormat="1" ht="17.25" customHeight="1" x14ac:dyDescent="0.2">
      <c r="C283" s="151"/>
      <c r="D283" s="152"/>
      <c r="E283" s="153"/>
      <c r="F283" s="153"/>
      <c r="M283" s="155"/>
    </row>
    <row r="284" spans="3:13" s="154" customFormat="1" ht="17.25" customHeight="1" x14ac:dyDescent="0.2">
      <c r="C284" s="158"/>
      <c r="D284" s="152"/>
      <c r="E284" s="153"/>
      <c r="F284" s="153"/>
      <c r="M284" s="155"/>
    </row>
    <row r="285" spans="3:13" s="154" customFormat="1" ht="17.25" customHeight="1" x14ac:dyDescent="0.2">
      <c r="C285" s="158"/>
      <c r="D285" s="152"/>
      <c r="E285" s="153"/>
      <c r="F285" s="153"/>
      <c r="M285" s="155"/>
    </row>
    <row r="286" spans="3:13" s="154" customFormat="1" ht="17.25" customHeight="1" x14ac:dyDescent="0.2">
      <c r="C286" s="158"/>
      <c r="D286" s="152"/>
      <c r="E286" s="153"/>
      <c r="F286" s="153"/>
      <c r="M286" s="155"/>
    </row>
    <row r="287" spans="3:13" s="154" customFormat="1" ht="17.25" customHeight="1" x14ac:dyDescent="0.2">
      <c r="C287" s="158"/>
      <c r="D287" s="152"/>
      <c r="E287" s="153"/>
      <c r="F287" s="153"/>
      <c r="M287" s="155"/>
    </row>
  </sheetData>
  <mergeCells count="208">
    <mergeCell ref="A1:M1"/>
    <mergeCell ref="A3:A4"/>
    <mergeCell ref="B3:B4"/>
    <mergeCell ref="C3:C4"/>
    <mergeCell ref="D3:D4"/>
    <mergeCell ref="E3:E4"/>
    <mergeCell ref="F3:I3"/>
    <mergeCell ref="J3:J4"/>
    <mergeCell ref="L3:L4"/>
    <mergeCell ref="M3:M4"/>
    <mergeCell ref="J72:J76"/>
    <mergeCell ref="K72:K76"/>
    <mergeCell ref="L72:L76"/>
    <mergeCell ref="D79:D81"/>
    <mergeCell ref="E79:E81"/>
    <mergeCell ref="F79:F81"/>
    <mergeCell ref="G79:G81"/>
    <mergeCell ref="H79:H81"/>
    <mergeCell ref="I79:I81"/>
    <mergeCell ref="J79:J81"/>
    <mergeCell ref="D72:D76"/>
    <mergeCell ref="E72:E76"/>
    <mergeCell ref="F72:F76"/>
    <mergeCell ref="G72:G76"/>
    <mergeCell ref="H72:H76"/>
    <mergeCell ref="I72:I76"/>
    <mergeCell ref="K79:K81"/>
    <mergeCell ref="L79:L81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J94:J96"/>
    <mergeCell ref="K94:K96"/>
    <mergeCell ref="L94:L96"/>
    <mergeCell ref="D99:D101"/>
    <mergeCell ref="E99:E101"/>
    <mergeCell ref="F99:F101"/>
    <mergeCell ref="G99:G101"/>
    <mergeCell ref="H99:H101"/>
    <mergeCell ref="I99:I101"/>
    <mergeCell ref="J99:J101"/>
    <mergeCell ref="D94:D96"/>
    <mergeCell ref="E94:E96"/>
    <mergeCell ref="F94:F96"/>
    <mergeCell ref="G94:G96"/>
    <mergeCell ref="H94:H96"/>
    <mergeCell ref="I94:I96"/>
    <mergeCell ref="K99:K101"/>
    <mergeCell ref="L99:L101"/>
    <mergeCell ref="D104:D112"/>
    <mergeCell ref="E104:E112"/>
    <mergeCell ref="F104:F112"/>
    <mergeCell ref="G104:G112"/>
    <mergeCell ref="H104:H112"/>
    <mergeCell ref="I104:I112"/>
    <mergeCell ref="J104:J112"/>
    <mergeCell ref="K104:K112"/>
    <mergeCell ref="L104:L112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J119:J123"/>
    <mergeCell ref="K119:K123"/>
    <mergeCell ref="L119:L123"/>
    <mergeCell ref="D130:D131"/>
    <mergeCell ref="E130:E131"/>
    <mergeCell ref="F130:F131"/>
    <mergeCell ref="G130:G131"/>
    <mergeCell ref="H130:H131"/>
    <mergeCell ref="I130:I131"/>
    <mergeCell ref="J130:J131"/>
    <mergeCell ref="D119:D123"/>
    <mergeCell ref="E119:E123"/>
    <mergeCell ref="F119:F123"/>
    <mergeCell ref="G119:G123"/>
    <mergeCell ref="H119:H123"/>
    <mergeCell ref="I119:I123"/>
    <mergeCell ref="K130:K131"/>
    <mergeCell ref="L130:L131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D138:D148"/>
    <mergeCell ref="E138:E148"/>
    <mergeCell ref="F138:F148"/>
    <mergeCell ref="G138:G148"/>
    <mergeCell ref="H138:H148"/>
    <mergeCell ref="I138:I148"/>
    <mergeCell ref="J138:J148"/>
    <mergeCell ref="K138:K148"/>
    <mergeCell ref="L138:L148"/>
    <mergeCell ref="J151:J160"/>
    <mergeCell ref="K151:K160"/>
    <mergeCell ref="L151:L160"/>
    <mergeCell ref="D163:D166"/>
    <mergeCell ref="E163:E166"/>
    <mergeCell ref="F163:F166"/>
    <mergeCell ref="G163:G166"/>
    <mergeCell ref="H163:H166"/>
    <mergeCell ref="I163:I166"/>
    <mergeCell ref="J163:J166"/>
    <mergeCell ref="D151:D160"/>
    <mergeCell ref="E151:E160"/>
    <mergeCell ref="F151:F160"/>
    <mergeCell ref="G151:G160"/>
    <mergeCell ref="H151:H160"/>
    <mergeCell ref="I151:I160"/>
    <mergeCell ref="K163:K166"/>
    <mergeCell ref="L163:L166"/>
    <mergeCell ref="D169:D174"/>
    <mergeCell ref="E169:E174"/>
    <mergeCell ref="F169:F174"/>
    <mergeCell ref="G169:G174"/>
    <mergeCell ref="H169:H174"/>
    <mergeCell ref="I169:I174"/>
    <mergeCell ref="J169:J174"/>
    <mergeCell ref="K169:K174"/>
    <mergeCell ref="L169:L174"/>
    <mergeCell ref="D177:D182"/>
    <mergeCell ref="E177:E182"/>
    <mergeCell ref="F177:F182"/>
    <mergeCell ref="G177:G182"/>
    <mergeCell ref="H177:H182"/>
    <mergeCell ref="I177:I182"/>
    <mergeCell ref="J177:J182"/>
    <mergeCell ref="K177:K182"/>
    <mergeCell ref="L177:L182"/>
    <mergeCell ref="J185:J190"/>
    <mergeCell ref="K185:K190"/>
    <mergeCell ref="L185:L190"/>
    <mergeCell ref="D193:D200"/>
    <mergeCell ref="E193:E200"/>
    <mergeCell ref="F193:F200"/>
    <mergeCell ref="G193:G200"/>
    <mergeCell ref="H193:H200"/>
    <mergeCell ref="I193:I200"/>
    <mergeCell ref="J193:J200"/>
    <mergeCell ref="D185:D190"/>
    <mergeCell ref="E185:E190"/>
    <mergeCell ref="F185:F190"/>
    <mergeCell ref="G185:G190"/>
    <mergeCell ref="H185:H190"/>
    <mergeCell ref="I185:I190"/>
    <mergeCell ref="K193:K200"/>
    <mergeCell ref="L193:L200"/>
    <mergeCell ref="D203:D214"/>
    <mergeCell ref="E203:E214"/>
    <mergeCell ref="F203:F214"/>
    <mergeCell ref="G203:G214"/>
    <mergeCell ref="H203:H214"/>
    <mergeCell ref="I203:I214"/>
    <mergeCell ref="J203:J214"/>
    <mergeCell ref="K203:K214"/>
    <mergeCell ref="L203:L214"/>
    <mergeCell ref="D215:D222"/>
    <mergeCell ref="E215:E222"/>
    <mergeCell ref="F215:F222"/>
    <mergeCell ref="G215:G222"/>
    <mergeCell ref="H215:H222"/>
    <mergeCell ref="I215:I222"/>
    <mergeCell ref="J215:J222"/>
    <mergeCell ref="K215:K222"/>
    <mergeCell ref="L215:L222"/>
    <mergeCell ref="K246:K262"/>
    <mergeCell ref="L246:L262"/>
    <mergeCell ref="J226:J243"/>
    <mergeCell ref="K226:K243"/>
    <mergeCell ref="L226:L243"/>
    <mergeCell ref="D246:D262"/>
    <mergeCell ref="E246:E262"/>
    <mergeCell ref="F246:F262"/>
    <mergeCell ref="G246:G262"/>
    <mergeCell ref="H246:H262"/>
    <mergeCell ref="I246:I262"/>
    <mergeCell ref="J246:J262"/>
    <mergeCell ref="D226:D243"/>
    <mergeCell ref="E226:E243"/>
    <mergeCell ref="F226:F243"/>
    <mergeCell ref="G226:G243"/>
    <mergeCell ref="H226:H243"/>
    <mergeCell ref="I226:I243"/>
  </mergeCells>
  <conditionalFormatting sqref="C21">
    <cfRule type="duplicateValues" dxfId="16" priority="17" stopIfTrue="1"/>
  </conditionalFormatting>
  <conditionalFormatting sqref="C22">
    <cfRule type="duplicateValues" dxfId="15" priority="16" stopIfTrue="1"/>
  </conditionalFormatting>
  <conditionalFormatting sqref="C23">
    <cfRule type="duplicateValues" dxfId="14" priority="15" stopIfTrue="1"/>
  </conditionalFormatting>
  <conditionalFormatting sqref="C24:C25">
    <cfRule type="duplicateValues" dxfId="13" priority="14" stopIfTrue="1"/>
  </conditionalFormatting>
  <conditionalFormatting sqref="C26:C27">
    <cfRule type="duplicateValues" dxfId="12" priority="13" stopIfTrue="1"/>
  </conditionalFormatting>
  <conditionalFormatting sqref="C28:C29">
    <cfRule type="duplicateValues" dxfId="11" priority="12" stopIfTrue="1"/>
  </conditionalFormatting>
  <conditionalFormatting sqref="C30">
    <cfRule type="duplicateValues" dxfId="10" priority="11" stopIfTrue="1"/>
  </conditionalFormatting>
  <conditionalFormatting sqref="C31:C32">
    <cfRule type="duplicateValues" dxfId="9" priority="10" stopIfTrue="1"/>
  </conditionalFormatting>
  <conditionalFormatting sqref="C33:C34">
    <cfRule type="duplicateValues" dxfId="8" priority="9" stopIfTrue="1"/>
  </conditionalFormatting>
  <conditionalFormatting sqref="C35:C36">
    <cfRule type="duplicateValues" dxfId="7" priority="8" stopIfTrue="1"/>
  </conditionalFormatting>
  <conditionalFormatting sqref="C37:C38">
    <cfRule type="duplicateValues" dxfId="6" priority="7" stopIfTrue="1"/>
  </conditionalFormatting>
  <conditionalFormatting sqref="C39:C40">
    <cfRule type="duplicateValues" dxfId="5" priority="6" stopIfTrue="1"/>
  </conditionalFormatting>
  <conditionalFormatting sqref="C41:C42">
    <cfRule type="duplicateValues" dxfId="4" priority="5" stopIfTrue="1"/>
  </conditionalFormatting>
  <conditionalFormatting sqref="C43:C44">
    <cfRule type="duplicateValues" dxfId="3" priority="4" stopIfTrue="1"/>
  </conditionalFormatting>
  <conditionalFormatting sqref="C45:C46">
    <cfRule type="duplicateValues" dxfId="2" priority="3" stopIfTrue="1"/>
  </conditionalFormatting>
  <conditionalFormatting sqref="C47:C48">
    <cfRule type="duplicateValues" dxfId="1" priority="2" stopIfTrue="1"/>
  </conditionalFormatting>
  <conditionalFormatting sqref="C49:C50">
    <cfRule type="duplicateValues" dxfId="0" priority="1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D11" sqref="D1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59" customWidth="1"/>
    <col min="5" max="11" width="11" style="3" customWidth="1"/>
    <col min="12" max="16384" width="9.140625" style="3"/>
  </cols>
  <sheetData>
    <row r="2" spans="1:11" ht="30" customHeight="1" x14ac:dyDescent="0.2">
      <c r="A2" s="212" t="s">
        <v>343</v>
      </c>
      <c r="B2" s="212"/>
      <c r="C2" s="212"/>
      <c r="D2" s="213"/>
      <c r="E2" s="213"/>
      <c r="F2" s="213"/>
      <c r="G2" s="213"/>
      <c r="H2" s="213"/>
      <c r="I2" s="213"/>
      <c r="J2" s="213"/>
      <c r="K2" s="213"/>
    </row>
    <row r="3" spans="1:11" x14ac:dyDescent="0.2">
      <c r="C3" s="4"/>
      <c r="D3" s="54"/>
      <c r="K3" s="3" t="s">
        <v>327</v>
      </c>
    </row>
    <row r="4" spans="1:11" s="5" customFormat="1" ht="24.75" customHeight="1" x14ac:dyDescent="0.2">
      <c r="A4" s="191" t="s">
        <v>0</v>
      </c>
      <c r="B4" s="191" t="s">
        <v>1</v>
      </c>
      <c r="C4" s="191" t="s">
        <v>2</v>
      </c>
      <c r="D4" s="214" t="s">
        <v>299</v>
      </c>
      <c r="E4" s="216" t="s">
        <v>300</v>
      </c>
      <c r="F4" s="216"/>
      <c r="G4" s="216"/>
      <c r="H4" s="216"/>
      <c r="I4" s="216"/>
      <c r="J4" s="216"/>
      <c r="K4" s="216"/>
    </row>
    <row r="5" spans="1:11" ht="51.75" customHeight="1" x14ac:dyDescent="0.2">
      <c r="A5" s="192"/>
      <c r="B5" s="192"/>
      <c r="C5" s="192"/>
      <c r="D5" s="215"/>
      <c r="E5" s="38" t="s">
        <v>301</v>
      </c>
      <c r="F5" s="38" t="s">
        <v>302</v>
      </c>
      <c r="G5" s="37" t="s">
        <v>303</v>
      </c>
      <c r="H5" s="37" t="s">
        <v>304</v>
      </c>
      <c r="I5" s="37" t="s">
        <v>305</v>
      </c>
      <c r="J5" s="37" t="s">
        <v>306</v>
      </c>
      <c r="K5" s="37" t="s">
        <v>307</v>
      </c>
    </row>
    <row r="6" spans="1:11" ht="12" customHeight="1" x14ac:dyDescent="0.2">
      <c r="A6" s="7">
        <v>1</v>
      </c>
      <c r="B6" s="8" t="s">
        <v>3</v>
      </c>
      <c r="C6" s="9" t="s">
        <v>4</v>
      </c>
      <c r="D6" s="85">
        <f t="shared" ref="D6:D37" si="0">E6+F6+G6+H6+I6+J6+K6</f>
        <v>1709616</v>
      </c>
      <c r="E6" s="10">
        <v>0</v>
      </c>
      <c r="F6" s="10">
        <v>0</v>
      </c>
      <c r="G6" s="10">
        <v>1036996</v>
      </c>
      <c r="H6" s="10">
        <v>672620</v>
      </c>
      <c r="I6" s="10">
        <v>0</v>
      </c>
      <c r="J6" s="10"/>
      <c r="K6" s="10">
        <v>0</v>
      </c>
    </row>
    <row r="7" spans="1:11" x14ac:dyDescent="0.2">
      <c r="A7" s="7">
        <v>2</v>
      </c>
      <c r="B7" s="11" t="s">
        <v>5</v>
      </c>
      <c r="C7" s="9" t="s">
        <v>6</v>
      </c>
      <c r="D7" s="85">
        <f t="shared" si="0"/>
        <v>2542649</v>
      </c>
      <c r="E7" s="10">
        <v>0</v>
      </c>
      <c r="F7" s="10">
        <v>0</v>
      </c>
      <c r="G7" s="10">
        <v>1656235</v>
      </c>
      <c r="H7" s="10">
        <v>886414</v>
      </c>
      <c r="I7" s="10">
        <v>0</v>
      </c>
      <c r="J7" s="10"/>
      <c r="K7" s="10">
        <v>0</v>
      </c>
    </row>
    <row r="8" spans="1:11" x14ac:dyDescent="0.2">
      <c r="A8" s="7">
        <v>3</v>
      </c>
      <c r="B8" s="12" t="s">
        <v>7</v>
      </c>
      <c r="C8" s="13" t="s">
        <v>8</v>
      </c>
      <c r="D8" s="86">
        <f t="shared" si="0"/>
        <v>15752967</v>
      </c>
      <c r="E8" s="10">
        <v>6271776</v>
      </c>
      <c r="F8" s="10">
        <v>0</v>
      </c>
      <c r="G8" s="10">
        <v>5192359</v>
      </c>
      <c r="H8" s="10">
        <v>2425627</v>
      </c>
      <c r="I8" s="10">
        <v>1863205</v>
      </c>
      <c r="J8" s="10"/>
      <c r="K8" s="10">
        <v>0</v>
      </c>
    </row>
    <row r="9" spans="1:11" ht="14.25" customHeight="1" x14ac:dyDescent="0.2">
      <c r="A9" s="7">
        <v>4</v>
      </c>
      <c r="B9" s="8" t="s">
        <v>9</v>
      </c>
      <c r="C9" s="9" t="s">
        <v>10</v>
      </c>
      <c r="D9" s="85">
        <f t="shared" si="0"/>
        <v>2151169</v>
      </c>
      <c r="E9" s="10">
        <v>0</v>
      </c>
      <c r="F9" s="10">
        <v>0</v>
      </c>
      <c r="G9" s="10">
        <v>1072439</v>
      </c>
      <c r="H9" s="10">
        <v>1078730</v>
      </c>
      <c r="I9" s="10">
        <v>0</v>
      </c>
      <c r="J9" s="10"/>
      <c r="K9" s="10">
        <v>0</v>
      </c>
    </row>
    <row r="10" spans="1:11" x14ac:dyDescent="0.2">
      <c r="A10" s="7">
        <v>5</v>
      </c>
      <c r="B10" s="8" t="s">
        <v>11</v>
      </c>
      <c r="C10" s="9" t="s">
        <v>12</v>
      </c>
      <c r="D10" s="85">
        <f t="shared" si="0"/>
        <v>2862075</v>
      </c>
      <c r="E10" s="10">
        <v>0</v>
      </c>
      <c r="F10" s="10">
        <v>0</v>
      </c>
      <c r="G10" s="10">
        <v>1939899</v>
      </c>
      <c r="H10" s="10">
        <v>922176</v>
      </c>
      <c r="I10" s="10">
        <v>0</v>
      </c>
      <c r="J10" s="10"/>
      <c r="K10" s="10">
        <v>0</v>
      </c>
    </row>
    <row r="11" spans="1:11" x14ac:dyDescent="0.2">
      <c r="A11" s="7">
        <v>6</v>
      </c>
      <c r="B11" s="12" t="s">
        <v>13</v>
      </c>
      <c r="C11" s="13" t="s">
        <v>14</v>
      </c>
      <c r="D11" s="86">
        <f t="shared" si="0"/>
        <v>50475965</v>
      </c>
      <c r="E11" s="10">
        <v>9321231</v>
      </c>
      <c r="F11" s="10">
        <v>1196536</v>
      </c>
      <c r="G11" s="10">
        <v>8223943</v>
      </c>
      <c r="H11" s="10">
        <v>3820019</v>
      </c>
      <c r="I11" s="10">
        <v>5937204</v>
      </c>
      <c r="J11" s="10"/>
      <c r="K11" s="10">
        <v>21977032</v>
      </c>
    </row>
    <row r="12" spans="1:11" x14ac:dyDescent="0.2">
      <c r="A12" s="7">
        <v>7</v>
      </c>
      <c r="B12" s="14" t="s">
        <v>15</v>
      </c>
      <c r="C12" s="15" t="s">
        <v>16</v>
      </c>
      <c r="D12" s="87">
        <f t="shared" si="0"/>
        <v>20762217</v>
      </c>
      <c r="E12" s="10">
        <v>10458883</v>
      </c>
      <c r="F12" s="10">
        <v>0</v>
      </c>
      <c r="G12" s="10">
        <v>0</v>
      </c>
      <c r="H12" s="10">
        <v>2703456</v>
      </c>
      <c r="I12" s="10">
        <v>0</v>
      </c>
      <c r="J12" s="10"/>
      <c r="K12" s="10">
        <v>7599878</v>
      </c>
    </row>
    <row r="13" spans="1:11" x14ac:dyDescent="0.2">
      <c r="A13" s="7">
        <v>8</v>
      </c>
      <c r="B13" s="12" t="s">
        <v>17</v>
      </c>
      <c r="C13" s="13" t="s">
        <v>18</v>
      </c>
      <c r="D13" s="86">
        <f t="shared" si="0"/>
        <v>95925</v>
      </c>
      <c r="E13" s="10">
        <v>0</v>
      </c>
      <c r="F13" s="10">
        <v>0</v>
      </c>
      <c r="G13" s="10">
        <v>0</v>
      </c>
      <c r="H13" s="10">
        <v>95925</v>
      </c>
      <c r="I13" s="10">
        <v>0</v>
      </c>
      <c r="J13" s="10"/>
      <c r="K13" s="10">
        <v>0</v>
      </c>
    </row>
    <row r="14" spans="1:11" x14ac:dyDescent="0.2">
      <c r="A14" s="7">
        <v>9</v>
      </c>
      <c r="B14" s="12" t="s">
        <v>19</v>
      </c>
      <c r="C14" s="13" t="s">
        <v>20</v>
      </c>
      <c r="D14" s="86">
        <f t="shared" si="0"/>
        <v>2472639</v>
      </c>
      <c r="E14" s="10">
        <v>0</v>
      </c>
      <c r="F14" s="10">
        <v>0</v>
      </c>
      <c r="G14" s="10">
        <v>1687089</v>
      </c>
      <c r="H14" s="10">
        <v>785550</v>
      </c>
      <c r="I14" s="10">
        <v>0</v>
      </c>
      <c r="J14" s="10"/>
      <c r="K14" s="10">
        <v>0</v>
      </c>
    </row>
    <row r="15" spans="1:11" x14ac:dyDescent="0.2">
      <c r="A15" s="7">
        <v>10</v>
      </c>
      <c r="B15" s="12" t="s">
        <v>21</v>
      </c>
      <c r="C15" s="13" t="s">
        <v>22</v>
      </c>
      <c r="D15" s="86">
        <f t="shared" si="0"/>
        <v>2861196</v>
      </c>
      <c r="E15" s="10">
        <v>0</v>
      </c>
      <c r="F15" s="10">
        <v>0</v>
      </c>
      <c r="G15" s="10">
        <v>1886922</v>
      </c>
      <c r="H15" s="10">
        <v>974274</v>
      </c>
      <c r="I15" s="10">
        <v>0</v>
      </c>
      <c r="J15" s="10"/>
      <c r="K15" s="10">
        <v>0</v>
      </c>
    </row>
    <row r="16" spans="1:11" x14ac:dyDescent="0.2">
      <c r="A16" s="7">
        <v>11</v>
      </c>
      <c r="B16" s="12" t="s">
        <v>23</v>
      </c>
      <c r="C16" s="13" t="s">
        <v>24</v>
      </c>
      <c r="D16" s="86">
        <f t="shared" si="0"/>
        <v>2639109</v>
      </c>
      <c r="E16" s="10">
        <v>0</v>
      </c>
      <c r="F16" s="10">
        <v>0</v>
      </c>
      <c r="G16" s="10">
        <v>1837607</v>
      </c>
      <c r="H16" s="10">
        <v>801502</v>
      </c>
      <c r="I16" s="10">
        <v>0</v>
      </c>
      <c r="J16" s="10"/>
      <c r="K16" s="10">
        <v>0</v>
      </c>
    </row>
    <row r="17" spans="1:11" x14ac:dyDescent="0.2">
      <c r="A17" s="7">
        <v>12</v>
      </c>
      <c r="B17" s="12" t="s">
        <v>25</v>
      </c>
      <c r="C17" s="13" t="s">
        <v>26</v>
      </c>
      <c r="D17" s="86">
        <f t="shared" si="0"/>
        <v>4646168</v>
      </c>
      <c r="E17" s="10">
        <v>0</v>
      </c>
      <c r="F17" s="10">
        <v>0</v>
      </c>
      <c r="G17" s="10">
        <v>2939699</v>
      </c>
      <c r="H17" s="10">
        <v>1706469</v>
      </c>
      <c r="I17" s="10">
        <v>0</v>
      </c>
      <c r="J17" s="10"/>
      <c r="K17" s="10">
        <v>0</v>
      </c>
    </row>
    <row r="18" spans="1:11" x14ac:dyDescent="0.2">
      <c r="A18" s="7">
        <v>13</v>
      </c>
      <c r="B18" s="8" t="s">
        <v>27</v>
      </c>
      <c r="C18" s="13" t="s">
        <v>28</v>
      </c>
      <c r="D18" s="86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>
        <v>0</v>
      </c>
    </row>
    <row r="19" spans="1:11" x14ac:dyDescent="0.2">
      <c r="A19" s="7">
        <v>14</v>
      </c>
      <c r="B19" s="8" t="s">
        <v>29</v>
      </c>
      <c r="C19" s="9" t="s">
        <v>30</v>
      </c>
      <c r="D19" s="85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>
        <v>0</v>
      </c>
    </row>
    <row r="20" spans="1:11" x14ac:dyDescent="0.2">
      <c r="A20" s="7">
        <v>15</v>
      </c>
      <c r="B20" s="12" t="s">
        <v>31</v>
      </c>
      <c r="C20" s="13" t="s">
        <v>32</v>
      </c>
      <c r="D20" s="86">
        <f t="shared" si="0"/>
        <v>1182381</v>
      </c>
      <c r="E20" s="10">
        <v>0</v>
      </c>
      <c r="F20" s="10">
        <v>0</v>
      </c>
      <c r="G20" s="10">
        <v>0</v>
      </c>
      <c r="H20" s="10">
        <v>1182381</v>
      </c>
      <c r="I20" s="10">
        <v>0</v>
      </c>
      <c r="J20" s="10"/>
      <c r="K20" s="10">
        <v>0</v>
      </c>
    </row>
    <row r="21" spans="1:11" x14ac:dyDescent="0.2">
      <c r="A21" s="7">
        <v>16</v>
      </c>
      <c r="B21" s="12" t="s">
        <v>33</v>
      </c>
      <c r="C21" s="13" t="s">
        <v>34</v>
      </c>
      <c r="D21" s="86">
        <f t="shared" si="0"/>
        <v>1318882</v>
      </c>
      <c r="E21" s="10">
        <v>0</v>
      </c>
      <c r="F21" s="10">
        <v>0</v>
      </c>
      <c r="G21" s="10">
        <v>0</v>
      </c>
      <c r="H21" s="10">
        <v>1318882</v>
      </c>
      <c r="I21" s="10">
        <v>0</v>
      </c>
      <c r="J21" s="10"/>
      <c r="K21" s="10">
        <v>0</v>
      </c>
    </row>
    <row r="22" spans="1:11" x14ac:dyDescent="0.2">
      <c r="A22" s="7">
        <v>17</v>
      </c>
      <c r="B22" s="12" t="s">
        <v>35</v>
      </c>
      <c r="C22" s="13" t="s">
        <v>36</v>
      </c>
      <c r="D22" s="86">
        <f t="shared" si="0"/>
        <v>9888583</v>
      </c>
      <c r="E22" s="10">
        <v>3262419</v>
      </c>
      <c r="F22" s="10">
        <v>0</v>
      </c>
      <c r="G22" s="10">
        <v>4523643</v>
      </c>
      <c r="H22" s="10">
        <v>2102521</v>
      </c>
      <c r="I22" s="10">
        <v>0</v>
      </c>
      <c r="J22" s="10"/>
      <c r="K22" s="10">
        <v>0</v>
      </c>
    </row>
    <row r="23" spans="1:11" x14ac:dyDescent="0.2">
      <c r="A23" s="7">
        <v>18</v>
      </c>
      <c r="B23" s="12" t="s">
        <v>37</v>
      </c>
      <c r="C23" s="13" t="s">
        <v>38</v>
      </c>
      <c r="D23" s="86">
        <f t="shared" si="0"/>
        <v>61315584</v>
      </c>
      <c r="E23" s="10">
        <v>7092319</v>
      </c>
      <c r="F23" s="10">
        <v>8449585</v>
      </c>
      <c r="G23" s="10">
        <v>12665531</v>
      </c>
      <c r="H23" s="10">
        <v>4391280</v>
      </c>
      <c r="I23" s="10">
        <v>2008609</v>
      </c>
      <c r="J23" s="10"/>
      <c r="K23" s="10">
        <v>26708260</v>
      </c>
    </row>
    <row r="24" spans="1:11" x14ac:dyDescent="0.2">
      <c r="A24" s="7">
        <v>19</v>
      </c>
      <c r="B24" s="8" t="s">
        <v>39</v>
      </c>
      <c r="C24" s="9" t="s">
        <v>40</v>
      </c>
      <c r="D24" s="85">
        <f t="shared" si="0"/>
        <v>1016030</v>
      </c>
      <c r="E24" s="10">
        <v>0</v>
      </c>
      <c r="F24" s="10">
        <v>0</v>
      </c>
      <c r="G24" s="10">
        <v>484963</v>
      </c>
      <c r="H24" s="10">
        <v>531067</v>
      </c>
      <c r="I24" s="10">
        <v>0</v>
      </c>
      <c r="J24" s="10"/>
      <c r="K24" s="10">
        <v>0</v>
      </c>
    </row>
    <row r="25" spans="1:11" x14ac:dyDescent="0.2">
      <c r="A25" s="7">
        <v>20</v>
      </c>
      <c r="B25" s="8" t="s">
        <v>41</v>
      </c>
      <c r="C25" s="9" t="s">
        <v>42</v>
      </c>
      <c r="D25" s="85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>
        <v>0</v>
      </c>
    </row>
    <row r="26" spans="1:11" x14ac:dyDescent="0.2">
      <c r="A26" s="7">
        <v>21</v>
      </c>
      <c r="B26" s="8" t="s">
        <v>43</v>
      </c>
      <c r="C26" s="9" t="s">
        <v>44</v>
      </c>
      <c r="D26" s="85">
        <f t="shared" si="0"/>
        <v>10743183</v>
      </c>
      <c r="E26" s="27">
        <v>1697206</v>
      </c>
      <c r="F26" s="27">
        <v>0</v>
      </c>
      <c r="G26" s="27">
        <v>5856762</v>
      </c>
      <c r="H26" s="27">
        <v>2946875</v>
      </c>
      <c r="I26" s="27">
        <v>242340</v>
      </c>
      <c r="J26" s="27"/>
      <c r="K26" s="27">
        <v>0</v>
      </c>
    </row>
    <row r="27" spans="1:11" x14ac:dyDescent="0.2">
      <c r="A27" s="7">
        <v>22</v>
      </c>
      <c r="B27" s="8" t="s">
        <v>45</v>
      </c>
      <c r="C27" s="9" t="s">
        <v>46</v>
      </c>
      <c r="D27" s="85">
        <f t="shared" si="0"/>
        <v>21075043</v>
      </c>
      <c r="E27" s="10">
        <v>4556464</v>
      </c>
      <c r="F27" s="10">
        <v>0</v>
      </c>
      <c r="G27" s="10">
        <v>8571384</v>
      </c>
      <c r="H27" s="10">
        <v>2581286</v>
      </c>
      <c r="I27" s="10">
        <v>1048011</v>
      </c>
      <c r="J27" s="10"/>
      <c r="K27" s="10">
        <v>4317898</v>
      </c>
    </row>
    <row r="28" spans="1:11" x14ac:dyDescent="0.2">
      <c r="A28" s="7">
        <v>23</v>
      </c>
      <c r="B28" s="12" t="s">
        <v>47</v>
      </c>
      <c r="C28" s="13" t="s">
        <v>48</v>
      </c>
      <c r="D28" s="86">
        <f t="shared" si="0"/>
        <v>1689896</v>
      </c>
      <c r="E28" s="10">
        <v>0</v>
      </c>
      <c r="F28" s="10">
        <v>0</v>
      </c>
      <c r="G28" s="10">
        <v>1114789</v>
      </c>
      <c r="H28" s="10">
        <v>575107</v>
      </c>
      <c r="I28" s="10">
        <v>0</v>
      </c>
      <c r="J28" s="10"/>
      <c r="K28" s="10">
        <v>0</v>
      </c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86">
        <f t="shared" si="0"/>
        <v>9701755</v>
      </c>
      <c r="E29" s="10">
        <v>0</v>
      </c>
      <c r="F29" s="10">
        <v>9701755</v>
      </c>
      <c r="G29" s="10">
        <v>0</v>
      </c>
      <c r="H29" s="10">
        <v>0</v>
      </c>
      <c r="I29" s="10">
        <v>0</v>
      </c>
      <c r="J29" s="10"/>
      <c r="K29" s="10">
        <v>0</v>
      </c>
    </row>
    <row r="30" spans="1:11" ht="24" x14ac:dyDescent="0.2">
      <c r="A30" s="7">
        <v>25</v>
      </c>
      <c r="B30" s="12" t="s">
        <v>51</v>
      </c>
      <c r="C30" s="13" t="s">
        <v>52</v>
      </c>
      <c r="D30" s="86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v>0</v>
      </c>
    </row>
    <row r="31" spans="1:11" x14ac:dyDescent="0.2">
      <c r="A31" s="7">
        <v>26</v>
      </c>
      <c r="B31" s="8" t="s">
        <v>53</v>
      </c>
      <c r="C31" s="15" t="s">
        <v>54</v>
      </c>
      <c r="D31" s="87">
        <f t="shared" si="0"/>
        <v>42511627</v>
      </c>
      <c r="E31" s="10">
        <v>8627075</v>
      </c>
      <c r="F31" s="10">
        <v>8065513</v>
      </c>
      <c r="G31" s="10">
        <v>14147237</v>
      </c>
      <c r="H31" s="10">
        <v>7650848</v>
      </c>
      <c r="I31" s="10">
        <v>4020954</v>
      </c>
      <c r="J31" s="10"/>
      <c r="K31" s="10">
        <v>0</v>
      </c>
    </row>
    <row r="32" spans="1:11" x14ac:dyDescent="0.2">
      <c r="A32" s="7">
        <v>27</v>
      </c>
      <c r="B32" s="12" t="s">
        <v>55</v>
      </c>
      <c r="C32" s="13" t="s">
        <v>56</v>
      </c>
      <c r="D32" s="86">
        <f t="shared" si="0"/>
        <v>70739312</v>
      </c>
      <c r="E32" s="10">
        <v>5027448</v>
      </c>
      <c r="F32" s="10">
        <v>0</v>
      </c>
      <c r="G32" s="10">
        <v>13284251</v>
      </c>
      <c r="H32" s="10">
        <v>9720975</v>
      </c>
      <c r="I32" s="10">
        <v>0</v>
      </c>
      <c r="J32" s="10"/>
      <c r="K32" s="10">
        <v>42706638</v>
      </c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86">
        <f t="shared" si="0"/>
        <v>5559010</v>
      </c>
      <c r="E33" s="10">
        <v>0</v>
      </c>
      <c r="F33" s="10">
        <v>0</v>
      </c>
      <c r="G33" s="10">
        <v>3517720</v>
      </c>
      <c r="H33" s="10">
        <v>2041290</v>
      </c>
      <c r="I33" s="10">
        <v>0</v>
      </c>
      <c r="J33" s="10"/>
      <c r="K33" s="10">
        <v>0</v>
      </c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85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/>
      <c r="K34" s="10">
        <v>0</v>
      </c>
    </row>
    <row r="35" spans="1:11" x14ac:dyDescent="0.2">
      <c r="A35" s="7">
        <v>30</v>
      </c>
      <c r="B35" s="11" t="s">
        <v>61</v>
      </c>
      <c r="C35" s="15" t="s">
        <v>62</v>
      </c>
      <c r="D35" s="87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/>
      <c r="K35" s="10">
        <v>0</v>
      </c>
    </row>
    <row r="36" spans="1:11" ht="24" x14ac:dyDescent="0.2">
      <c r="A36" s="7">
        <v>31</v>
      </c>
      <c r="B36" s="8" t="s">
        <v>63</v>
      </c>
      <c r="C36" s="9" t="s">
        <v>64</v>
      </c>
      <c r="D36" s="85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>
        <v>0</v>
      </c>
    </row>
    <row r="37" spans="1:11" x14ac:dyDescent="0.2">
      <c r="A37" s="7">
        <v>32</v>
      </c>
      <c r="B37" s="12" t="s">
        <v>65</v>
      </c>
      <c r="C37" s="13" t="s">
        <v>66</v>
      </c>
      <c r="D37" s="86">
        <f t="shared" si="0"/>
        <v>1185597</v>
      </c>
      <c r="E37" s="10">
        <v>0</v>
      </c>
      <c r="F37" s="10">
        <v>0</v>
      </c>
      <c r="G37" s="10">
        <v>810726</v>
      </c>
      <c r="H37" s="10">
        <v>374871</v>
      </c>
      <c r="I37" s="10">
        <v>0</v>
      </c>
      <c r="J37" s="10"/>
      <c r="K37" s="10">
        <v>0</v>
      </c>
    </row>
    <row r="38" spans="1:11" x14ac:dyDescent="0.2">
      <c r="A38" s="7">
        <v>33</v>
      </c>
      <c r="B38" s="11" t="s">
        <v>67</v>
      </c>
      <c r="C38" s="9" t="s">
        <v>68</v>
      </c>
      <c r="D38" s="85">
        <f t="shared" ref="D38:D69" si="1">E38+F38+G38+H38+I38+J38+K38</f>
        <v>22335765</v>
      </c>
      <c r="E38" s="10">
        <v>6956666</v>
      </c>
      <c r="F38" s="10">
        <v>0</v>
      </c>
      <c r="G38" s="10">
        <v>9888780</v>
      </c>
      <c r="H38" s="10">
        <v>5076721</v>
      </c>
      <c r="I38" s="10">
        <v>413598</v>
      </c>
      <c r="J38" s="10"/>
      <c r="K38" s="10">
        <v>0</v>
      </c>
    </row>
    <row r="39" spans="1:11" x14ac:dyDescent="0.2">
      <c r="A39" s="7">
        <v>34</v>
      </c>
      <c r="B39" s="14" t="s">
        <v>69</v>
      </c>
      <c r="C39" s="15" t="s">
        <v>70</v>
      </c>
      <c r="D39" s="87">
        <f t="shared" si="1"/>
        <v>33226583</v>
      </c>
      <c r="E39" s="27">
        <v>2240695</v>
      </c>
      <c r="F39" s="27">
        <v>0</v>
      </c>
      <c r="G39" s="27">
        <v>13900108</v>
      </c>
      <c r="H39" s="27">
        <v>6422463</v>
      </c>
      <c r="I39" s="27">
        <v>2630953</v>
      </c>
      <c r="J39" s="27"/>
      <c r="K39" s="27">
        <v>8032364</v>
      </c>
    </row>
    <row r="40" spans="1:11" x14ac:dyDescent="0.2">
      <c r="A40" s="7">
        <v>35</v>
      </c>
      <c r="B40" s="8" t="s">
        <v>71</v>
      </c>
      <c r="C40" s="9" t="s">
        <v>72</v>
      </c>
      <c r="D40" s="85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>
        <v>0</v>
      </c>
    </row>
    <row r="41" spans="1:11" x14ac:dyDescent="0.2">
      <c r="A41" s="7">
        <v>36</v>
      </c>
      <c r="B41" s="11" t="s">
        <v>73</v>
      </c>
      <c r="C41" s="9" t="s">
        <v>74</v>
      </c>
      <c r="D41" s="85">
        <f t="shared" si="1"/>
        <v>1082004</v>
      </c>
      <c r="E41" s="10">
        <v>0</v>
      </c>
      <c r="F41" s="10">
        <v>0</v>
      </c>
      <c r="G41" s="10">
        <v>170223</v>
      </c>
      <c r="H41" s="10">
        <v>911781</v>
      </c>
      <c r="I41" s="10">
        <v>0</v>
      </c>
      <c r="J41" s="10"/>
      <c r="K41" s="10">
        <v>0</v>
      </c>
    </row>
    <row r="42" spans="1:11" x14ac:dyDescent="0.2">
      <c r="A42" s="7">
        <v>37</v>
      </c>
      <c r="B42" s="12" t="s">
        <v>75</v>
      </c>
      <c r="C42" s="13" t="s">
        <v>76</v>
      </c>
      <c r="D42" s="86">
        <f t="shared" si="1"/>
        <v>10237262</v>
      </c>
      <c r="E42" s="10">
        <v>3622062</v>
      </c>
      <c r="F42" s="10">
        <v>0</v>
      </c>
      <c r="G42" s="10">
        <v>2637421</v>
      </c>
      <c r="H42" s="10">
        <v>3254894</v>
      </c>
      <c r="I42" s="10">
        <v>722885</v>
      </c>
      <c r="J42" s="10"/>
      <c r="K42" s="10">
        <v>0</v>
      </c>
    </row>
    <row r="43" spans="1:11" x14ac:dyDescent="0.2">
      <c r="A43" s="7">
        <v>38</v>
      </c>
      <c r="B43" s="11" t="s">
        <v>77</v>
      </c>
      <c r="C43" s="9" t="s">
        <v>78</v>
      </c>
      <c r="D43" s="85">
        <f t="shared" si="1"/>
        <v>3902359</v>
      </c>
      <c r="E43" s="10">
        <v>0</v>
      </c>
      <c r="F43" s="10">
        <v>0</v>
      </c>
      <c r="G43" s="10">
        <v>2648706</v>
      </c>
      <c r="H43" s="10">
        <v>1253653</v>
      </c>
      <c r="I43" s="10">
        <v>0</v>
      </c>
      <c r="J43" s="10"/>
      <c r="K43" s="10">
        <v>0</v>
      </c>
    </row>
    <row r="44" spans="1:11" x14ac:dyDescent="0.2">
      <c r="A44" s="7">
        <v>39</v>
      </c>
      <c r="B44" s="8" t="s">
        <v>79</v>
      </c>
      <c r="C44" s="9" t="s">
        <v>80</v>
      </c>
      <c r="D44" s="85">
        <f t="shared" si="1"/>
        <v>20893860</v>
      </c>
      <c r="E44" s="27">
        <v>7488376</v>
      </c>
      <c r="F44" s="27">
        <v>0</v>
      </c>
      <c r="G44" s="27">
        <v>6797003</v>
      </c>
      <c r="H44" s="27">
        <v>4350010</v>
      </c>
      <c r="I44" s="27">
        <v>2258471</v>
      </c>
      <c r="J44" s="27"/>
      <c r="K44" s="27">
        <v>0</v>
      </c>
    </row>
    <row r="45" spans="1:11" x14ac:dyDescent="0.2">
      <c r="A45" s="7">
        <v>40</v>
      </c>
      <c r="B45" s="16" t="s">
        <v>81</v>
      </c>
      <c r="C45" s="17" t="s">
        <v>82</v>
      </c>
      <c r="D45" s="88">
        <f t="shared" si="1"/>
        <v>1194343</v>
      </c>
      <c r="E45" s="10">
        <v>0</v>
      </c>
      <c r="F45" s="10">
        <v>0</v>
      </c>
      <c r="G45" s="10">
        <v>1194343</v>
      </c>
      <c r="H45" s="10">
        <v>0</v>
      </c>
      <c r="I45" s="10">
        <v>0</v>
      </c>
      <c r="J45" s="10"/>
      <c r="K45" s="10">
        <v>0</v>
      </c>
    </row>
    <row r="46" spans="1:11" x14ac:dyDescent="0.2">
      <c r="A46" s="7">
        <v>41</v>
      </c>
      <c r="B46" s="8" t="s">
        <v>83</v>
      </c>
      <c r="C46" s="9" t="s">
        <v>84</v>
      </c>
      <c r="D46" s="85">
        <f t="shared" si="1"/>
        <v>666763</v>
      </c>
      <c r="E46" s="10">
        <v>0</v>
      </c>
      <c r="F46" s="10">
        <v>0</v>
      </c>
      <c r="G46" s="10">
        <v>0</v>
      </c>
      <c r="H46" s="10">
        <v>666763</v>
      </c>
      <c r="I46" s="10">
        <v>0</v>
      </c>
      <c r="J46" s="10"/>
      <c r="K46" s="10">
        <v>0</v>
      </c>
    </row>
    <row r="47" spans="1:11" x14ac:dyDescent="0.2">
      <c r="A47" s="7">
        <v>42</v>
      </c>
      <c r="B47" s="14" t="s">
        <v>85</v>
      </c>
      <c r="C47" s="15" t="s">
        <v>86</v>
      </c>
      <c r="D47" s="87">
        <f t="shared" si="1"/>
        <v>2217602</v>
      </c>
      <c r="E47" s="10">
        <v>0</v>
      </c>
      <c r="F47" s="10">
        <v>0</v>
      </c>
      <c r="G47" s="10">
        <v>1051911</v>
      </c>
      <c r="H47" s="10">
        <v>1165691</v>
      </c>
      <c r="I47" s="10">
        <v>0</v>
      </c>
      <c r="J47" s="10"/>
      <c r="K47" s="10">
        <v>0</v>
      </c>
    </row>
    <row r="48" spans="1:11" x14ac:dyDescent="0.2">
      <c r="A48" s="7">
        <v>43</v>
      </c>
      <c r="B48" s="12" t="s">
        <v>87</v>
      </c>
      <c r="C48" s="13" t="s">
        <v>88</v>
      </c>
      <c r="D48" s="86">
        <f t="shared" si="1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/>
      <c r="K48" s="10">
        <v>0</v>
      </c>
    </row>
    <row r="49" spans="1:11" x14ac:dyDescent="0.2">
      <c r="A49" s="7">
        <v>44</v>
      </c>
      <c r="B49" s="11" t="s">
        <v>89</v>
      </c>
      <c r="C49" s="9" t="s">
        <v>90</v>
      </c>
      <c r="D49" s="85">
        <f t="shared" si="1"/>
        <v>5085432</v>
      </c>
      <c r="E49" s="10">
        <v>755293</v>
      </c>
      <c r="F49" s="10">
        <v>0</v>
      </c>
      <c r="G49" s="10">
        <v>1643564</v>
      </c>
      <c r="H49" s="10">
        <v>850611</v>
      </c>
      <c r="I49" s="10">
        <v>530795</v>
      </c>
      <c r="J49" s="10"/>
      <c r="K49" s="10">
        <v>1305169</v>
      </c>
    </row>
    <row r="50" spans="1:11" x14ac:dyDescent="0.2">
      <c r="A50" s="7">
        <v>45</v>
      </c>
      <c r="B50" s="12" t="s">
        <v>91</v>
      </c>
      <c r="C50" s="13" t="s">
        <v>92</v>
      </c>
      <c r="D50" s="86">
        <f t="shared" si="1"/>
        <v>22016109</v>
      </c>
      <c r="E50" s="10">
        <v>5064646</v>
      </c>
      <c r="F50" s="10">
        <v>0</v>
      </c>
      <c r="G50" s="10">
        <v>8875482</v>
      </c>
      <c r="H50" s="10">
        <v>5452690</v>
      </c>
      <c r="I50" s="10">
        <v>2623291</v>
      </c>
      <c r="J50" s="10"/>
      <c r="K50" s="10">
        <v>0</v>
      </c>
    </row>
    <row r="51" spans="1:11" x14ac:dyDescent="0.2">
      <c r="A51" s="7">
        <v>46</v>
      </c>
      <c r="B51" s="8" t="s">
        <v>93</v>
      </c>
      <c r="C51" s="9" t="s">
        <v>94</v>
      </c>
      <c r="D51" s="85">
        <f t="shared" si="1"/>
        <v>1051221</v>
      </c>
      <c r="E51" s="10">
        <v>0</v>
      </c>
      <c r="F51" s="10">
        <v>0</v>
      </c>
      <c r="G51" s="10">
        <v>0</v>
      </c>
      <c r="H51" s="10">
        <v>1051221</v>
      </c>
      <c r="I51" s="10">
        <v>0</v>
      </c>
      <c r="J51" s="10"/>
      <c r="K51" s="10">
        <v>0</v>
      </c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85">
        <f t="shared" si="1"/>
        <v>19282828</v>
      </c>
      <c r="E52" s="10">
        <v>3230993</v>
      </c>
      <c r="F52" s="10">
        <v>0</v>
      </c>
      <c r="G52" s="10">
        <v>8707840</v>
      </c>
      <c r="H52" s="10">
        <v>3602075</v>
      </c>
      <c r="I52" s="10">
        <v>3741920</v>
      </c>
      <c r="J52" s="10"/>
      <c r="K52" s="10">
        <v>0</v>
      </c>
    </row>
    <row r="53" spans="1:11" x14ac:dyDescent="0.2">
      <c r="A53" s="7">
        <v>48</v>
      </c>
      <c r="B53" s="18" t="s">
        <v>97</v>
      </c>
      <c r="C53" s="19" t="s">
        <v>98</v>
      </c>
      <c r="D53" s="89">
        <f t="shared" si="1"/>
        <v>2316206</v>
      </c>
      <c r="E53" s="10">
        <v>0</v>
      </c>
      <c r="F53" s="10">
        <v>0</v>
      </c>
      <c r="G53" s="10">
        <v>1554971</v>
      </c>
      <c r="H53" s="10">
        <v>761235</v>
      </c>
      <c r="I53" s="10">
        <v>0</v>
      </c>
      <c r="J53" s="10"/>
      <c r="K53" s="10">
        <v>0</v>
      </c>
    </row>
    <row r="54" spans="1:11" x14ac:dyDescent="0.2">
      <c r="A54" s="7">
        <v>49</v>
      </c>
      <c r="B54" s="12" t="s">
        <v>99</v>
      </c>
      <c r="C54" s="13" t="s">
        <v>100</v>
      </c>
      <c r="D54" s="86">
        <f t="shared" si="1"/>
        <v>2245593</v>
      </c>
      <c r="E54" s="10">
        <v>0</v>
      </c>
      <c r="F54" s="10">
        <v>0</v>
      </c>
      <c r="G54" s="10">
        <v>1012309</v>
      </c>
      <c r="H54" s="10">
        <v>1233284</v>
      </c>
      <c r="I54" s="10">
        <v>0</v>
      </c>
      <c r="J54" s="10"/>
      <c r="K54" s="10">
        <v>0</v>
      </c>
    </row>
    <row r="55" spans="1:11" x14ac:dyDescent="0.2">
      <c r="A55" s="7">
        <v>50</v>
      </c>
      <c r="B55" s="11" t="s">
        <v>101</v>
      </c>
      <c r="C55" s="9" t="s">
        <v>102</v>
      </c>
      <c r="D55" s="85">
        <f t="shared" si="1"/>
        <v>5622114</v>
      </c>
      <c r="E55" s="10">
        <v>0</v>
      </c>
      <c r="F55" s="10">
        <v>0</v>
      </c>
      <c r="G55" s="10">
        <v>3366534</v>
      </c>
      <c r="H55" s="10">
        <v>1681058</v>
      </c>
      <c r="I55" s="10">
        <v>574522</v>
      </c>
      <c r="J55" s="10"/>
      <c r="K55" s="10">
        <v>0</v>
      </c>
    </row>
    <row r="56" spans="1:11" ht="15" customHeight="1" x14ac:dyDescent="0.2">
      <c r="A56" s="7">
        <v>51</v>
      </c>
      <c r="B56" s="12" t="s">
        <v>103</v>
      </c>
      <c r="C56" s="13" t="s">
        <v>104</v>
      </c>
      <c r="D56" s="86">
        <f t="shared" si="1"/>
        <v>520653</v>
      </c>
      <c r="E56" s="10">
        <v>0</v>
      </c>
      <c r="F56" s="10">
        <v>0</v>
      </c>
      <c r="G56" s="10">
        <v>0</v>
      </c>
      <c r="H56" s="10">
        <v>520653</v>
      </c>
      <c r="I56" s="10">
        <v>0</v>
      </c>
      <c r="J56" s="10"/>
      <c r="K56" s="10">
        <v>0</v>
      </c>
    </row>
    <row r="57" spans="1:11" x14ac:dyDescent="0.2">
      <c r="A57" s="7">
        <v>52</v>
      </c>
      <c r="B57" s="11" t="s">
        <v>105</v>
      </c>
      <c r="C57" s="9" t="s">
        <v>106</v>
      </c>
      <c r="D57" s="85">
        <f t="shared" si="1"/>
        <v>2010650</v>
      </c>
      <c r="E57" s="10">
        <v>0</v>
      </c>
      <c r="F57" s="10">
        <v>0</v>
      </c>
      <c r="G57" s="10">
        <v>1115450</v>
      </c>
      <c r="H57" s="10">
        <v>895200</v>
      </c>
      <c r="I57" s="10">
        <v>0</v>
      </c>
      <c r="J57" s="10"/>
      <c r="K57" s="10">
        <v>0</v>
      </c>
    </row>
    <row r="58" spans="1:11" x14ac:dyDescent="0.2">
      <c r="A58" s="7">
        <v>53</v>
      </c>
      <c r="B58" s="12" t="s">
        <v>107</v>
      </c>
      <c r="C58" s="13" t="s">
        <v>108</v>
      </c>
      <c r="D58" s="86">
        <f t="shared" si="1"/>
        <v>4631243</v>
      </c>
      <c r="E58" s="10">
        <v>0</v>
      </c>
      <c r="F58" s="10">
        <v>0</v>
      </c>
      <c r="G58" s="10">
        <v>3211645</v>
      </c>
      <c r="H58" s="10">
        <v>1419598</v>
      </c>
      <c r="I58" s="10">
        <v>0</v>
      </c>
      <c r="J58" s="10"/>
      <c r="K58" s="10">
        <v>0</v>
      </c>
    </row>
    <row r="59" spans="1:11" x14ac:dyDescent="0.2">
      <c r="A59" s="7">
        <v>54</v>
      </c>
      <c r="B59" s="12" t="s">
        <v>109</v>
      </c>
      <c r="C59" s="13" t="s">
        <v>110</v>
      </c>
      <c r="D59" s="86">
        <f t="shared" si="1"/>
        <v>19459995</v>
      </c>
      <c r="E59" s="10">
        <v>1745705</v>
      </c>
      <c r="F59" s="10">
        <v>0</v>
      </c>
      <c r="G59" s="10">
        <v>10340648</v>
      </c>
      <c r="H59" s="10">
        <v>4332493</v>
      </c>
      <c r="I59" s="10">
        <v>3041149</v>
      </c>
      <c r="J59" s="10"/>
      <c r="K59" s="10">
        <v>0</v>
      </c>
    </row>
    <row r="60" spans="1:11" x14ac:dyDescent="0.2">
      <c r="A60" s="7">
        <v>55</v>
      </c>
      <c r="B60" s="12" t="s">
        <v>111</v>
      </c>
      <c r="C60" s="13" t="s">
        <v>112</v>
      </c>
      <c r="D60" s="86">
        <f t="shared" si="1"/>
        <v>2566420</v>
      </c>
      <c r="E60" s="10">
        <v>0</v>
      </c>
      <c r="F60" s="10">
        <v>0</v>
      </c>
      <c r="G60" s="10">
        <v>1754796</v>
      </c>
      <c r="H60" s="10">
        <v>811624</v>
      </c>
      <c r="I60" s="10">
        <v>0</v>
      </c>
      <c r="J60" s="10"/>
      <c r="K60" s="10">
        <v>0</v>
      </c>
    </row>
    <row r="61" spans="1:11" x14ac:dyDescent="0.2">
      <c r="A61" s="7">
        <v>56</v>
      </c>
      <c r="B61" s="12" t="s">
        <v>113</v>
      </c>
      <c r="C61" s="13" t="s">
        <v>114</v>
      </c>
      <c r="D61" s="86">
        <f t="shared" si="1"/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/>
      <c r="K61" s="10">
        <v>0</v>
      </c>
    </row>
    <row r="62" spans="1:11" x14ac:dyDescent="0.2">
      <c r="A62" s="7">
        <v>57</v>
      </c>
      <c r="B62" s="12" t="s">
        <v>115</v>
      </c>
      <c r="C62" s="13" t="s">
        <v>116</v>
      </c>
      <c r="D62" s="86">
        <f t="shared" si="1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10">
        <v>0</v>
      </c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86">
        <f t="shared" si="1"/>
        <v>3382255</v>
      </c>
      <c r="E63" s="10">
        <v>0</v>
      </c>
      <c r="F63" s="10">
        <v>0</v>
      </c>
      <c r="G63" s="10">
        <v>2991764</v>
      </c>
      <c r="H63" s="10">
        <v>390491</v>
      </c>
      <c r="I63" s="10">
        <v>0</v>
      </c>
      <c r="J63" s="10"/>
      <c r="K63" s="10">
        <v>0</v>
      </c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86">
        <f t="shared" si="1"/>
        <v>2859590</v>
      </c>
      <c r="E64" s="10">
        <v>0</v>
      </c>
      <c r="F64" s="10">
        <v>0</v>
      </c>
      <c r="G64" s="10">
        <v>1941937</v>
      </c>
      <c r="H64" s="10">
        <v>917653</v>
      </c>
      <c r="I64" s="10">
        <v>0</v>
      </c>
      <c r="J64" s="10"/>
      <c r="K64" s="10">
        <v>0</v>
      </c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87">
        <f t="shared" si="1"/>
        <v>3931474</v>
      </c>
      <c r="E65" s="10">
        <v>0</v>
      </c>
      <c r="F65" s="10">
        <v>0</v>
      </c>
      <c r="G65" s="10">
        <v>2908389</v>
      </c>
      <c r="H65" s="10">
        <v>1023085</v>
      </c>
      <c r="I65" s="10">
        <v>0</v>
      </c>
      <c r="J65" s="10"/>
      <c r="K65" s="10">
        <v>0</v>
      </c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86">
        <f t="shared" si="1"/>
        <v>3313120</v>
      </c>
      <c r="E66" s="10">
        <v>0</v>
      </c>
      <c r="F66" s="10">
        <v>0</v>
      </c>
      <c r="G66" s="10">
        <v>2788886</v>
      </c>
      <c r="H66" s="10">
        <v>524234</v>
      </c>
      <c r="I66" s="10">
        <v>0</v>
      </c>
      <c r="J66" s="10"/>
      <c r="K66" s="10">
        <v>0</v>
      </c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86">
        <f t="shared" si="1"/>
        <v>1830033</v>
      </c>
      <c r="E67" s="10">
        <v>0</v>
      </c>
      <c r="F67" s="10">
        <v>0</v>
      </c>
      <c r="G67" s="10">
        <v>1495187</v>
      </c>
      <c r="H67" s="10">
        <v>334846</v>
      </c>
      <c r="I67" s="10">
        <v>0</v>
      </c>
      <c r="J67" s="10"/>
      <c r="K67" s="10">
        <v>0</v>
      </c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86">
        <f t="shared" si="1"/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10">
        <v>0</v>
      </c>
    </row>
    <row r="69" spans="1:11" ht="24" x14ac:dyDescent="0.2">
      <c r="A69" s="7">
        <v>64</v>
      </c>
      <c r="B69" s="8" t="s">
        <v>129</v>
      </c>
      <c r="C69" s="13" t="s">
        <v>130</v>
      </c>
      <c r="D69" s="86">
        <f t="shared" si="1"/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/>
      <c r="K69" s="10">
        <v>0</v>
      </c>
    </row>
    <row r="70" spans="1:11" x14ac:dyDescent="0.2">
      <c r="A70" s="7">
        <v>65</v>
      </c>
      <c r="B70" s="11" t="s">
        <v>131</v>
      </c>
      <c r="C70" s="13" t="s">
        <v>132</v>
      </c>
      <c r="D70" s="86">
        <f t="shared" ref="D70:D101" si="2">E70+F70+G70+H70+I70+J70+K70</f>
        <v>10093722</v>
      </c>
      <c r="E70" s="10">
        <v>0</v>
      </c>
      <c r="F70" s="10">
        <v>0</v>
      </c>
      <c r="G70" s="10">
        <v>6987369</v>
      </c>
      <c r="H70" s="10">
        <v>3106353</v>
      </c>
      <c r="I70" s="10">
        <v>0</v>
      </c>
      <c r="J70" s="10"/>
      <c r="K70" s="10">
        <v>0</v>
      </c>
    </row>
    <row r="71" spans="1:11" x14ac:dyDescent="0.2">
      <c r="A71" s="7">
        <v>66</v>
      </c>
      <c r="B71" s="8" t="s">
        <v>133</v>
      </c>
      <c r="C71" s="13" t="s">
        <v>134</v>
      </c>
      <c r="D71" s="86">
        <f t="shared" si="2"/>
        <v>6317182</v>
      </c>
      <c r="E71" s="10">
        <v>0</v>
      </c>
      <c r="F71" s="10">
        <v>0</v>
      </c>
      <c r="G71" s="10">
        <v>4317870</v>
      </c>
      <c r="H71" s="10">
        <v>1999312</v>
      </c>
      <c r="I71" s="10">
        <v>0</v>
      </c>
      <c r="J71" s="10"/>
      <c r="K71" s="10">
        <v>0</v>
      </c>
    </row>
    <row r="72" spans="1:11" x14ac:dyDescent="0.2">
      <c r="A72" s="7">
        <v>67</v>
      </c>
      <c r="B72" s="11" t="s">
        <v>135</v>
      </c>
      <c r="C72" s="13" t="s">
        <v>136</v>
      </c>
      <c r="D72" s="86">
        <f t="shared" si="2"/>
        <v>10908312</v>
      </c>
      <c r="E72" s="10">
        <v>4253233</v>
      </c>
      <c r="F72" s="10">
        <v>0</v>
      </c>
      <c r="G72" s="10">
        <v>4213948</v>
      </c>
      <c r="H72" s="10">
        <v>2441131</v>
      </c>
      <c r="I72" s="10">
        <v>0</v>
      </c>
      <c r="J72" s="10"/>
      <c r="K72" s="10">
        <v>0</v>
      </c>
    </row>
    <row r="73" spans="1:11" x14ac:dyDescent="0.2">
      <c r="A73" s="7">
        <v>68</v>
      </c>
      <c r="B73" s="11" t="s">
        <v>137</v>
      </c>
      <c r="C73" s="13" t="s">
        <v>138</v>
      </c>
      <c r="D73" s="86">
        <f t="shared" si="2"/>
        <v>4648366</v>
      </c>
      <c r="E73" s="10">
        <v>0</v>
      </c>
      <c r="F73" s="10">
        <v>0</v>
      </c>
      <c r="G73" s="10">
        <v>3177193</v>
      </c>
      <c r="H73" s="10">
        <v>1471173</v>
      </c>
      <c r="I73" s="10">
        <v>0</v>
      </c>
      <c r="J73" s="10"/>
      <c r="K73" s="10">
        <v>0</v>
      </c>
    </row>
    <row r="74" spans="1:11" x14ac:dyDescent="0.2">
      <c r="A74" s="7">
        <v>69</v>
      </c>
      <c r="B74" s="11" t="s">
        <v>139</v>
      </c>
      <c r="C74" s="13" t="s">
        <v>140</v>
      </c>
      <c r="D74" s="86">
        <f t="shared" si="2"/>
        <v>12615291</v>
      </c>
      <c r="E74" s="10">
        <v>0</v>
      </c>
      <c r="F74" s="10">
        <v>0</v>
      </c>
      <c r="G74" s="10">
        <v>8323279</v>
      </c>
      <c r="H74" s="10">
        <v>4292012</v>
      </c>
      <c r="I74" s="10">
        <v>0</v>
      </c>
      <c r="J74" s="10"/>
      <c r="K74" s="10">
        <v>0</v>
      </c>
    </row>
    <row r="75" spans="1:11" x14ac:dyDescent="0.2">
      <c r="A75" s="7">
        <v>70</v>
      </c>
      <c r="B75" s="12" t="s">
        <v>141</v>
      </c>
      <c r="C75" s="13" t="s">
        <v>142</v>
      </c>
      <c r="D75" s="86">
        <f t="shared" si="2"/>
        <v>4593544</v>
      </c>
      <c r="E75" s="10">
        <v>0</v>
      </c>
      <c r="F75" s="10">
        <v>0</v>
      </c>
      <c r="G75" s="10">
        <v>4593544</v>
      </c>
      <c r="H75" s="10">
        <v>0</v>
      </c>
      <c r="I75" s="10">
        <v>0</v>
      </c>
      <c r="J75" s="10"/>
      <c r="K75" s="10">
        <v>0</v>
      </c>
    </row>
    <row r="76" spans="1:11" x14ac:dyDescent="0.2">
      <c r="A76" s="7">
        <v>71</v>
      </c>
      <c r="B76" s="11" t="s">
        <v>143</v>
      </c>
      <c r="C76" s="9" t="s">
        <v>144</v>
      </c>
      <c r="D76" s="85">
        <f t="shared" si="2"/>
        <v>24678246</v>
      </c>
      <c r="E76" s="10">
        <v>16896724</v>
      </c>
      <c r="F76" s="10">
        <v>0</v>
      </c>
      <c r="G76" s="10">
        <v>4940703</v>
      </c>
      <c r="H76" s="10">
        <v>2840819</v>
      </c>
      <c r="I76" s="10">
        <v>0</v>
      </c>
      <c r="J76" s="10"/>
      <c r="K76" s="10">
        <v>0</v>
      </c>
    </row>
    <row r="77" spans="1:11" x14ac:dyDescent="0.2">
      <c r="A77" s="7">
        <v>72</v>
      </c>
      <c r="B77" s="12" t="s">
        <v>145</v>
      </c>
      <c r="C77" s="13" t="s">
        <v>146</v>
      </c>
      <c r="D77" s="86">
        <f t="shared" si="2"/>
        <v>1718624</v>
      </c>
      <c r="E77" s="10">
        <v>0</v>
      </c>
      <c r="F77" s="10">
        <v>0</v>
      </c>
      <c r="G77" s="10">
        <v>0</v>
      </c>
      <c r="H77" s="10">
        <v>1718624</v>
      </c>
      <c r="I77" s="10">
        <v>0</v>
      </c>
      <c r="J77" s="10"/>
      <c r="K77" s="10">
        <v>0</v>
      </c>
    </row>
    <row r="78" spans="1:11" x14ac:dyDescent="0.2">
      <c r="A78" s="7">
        <v>73</v>
      </c>
      <c r="B78" s="11" t="s">
        <v>147</v>
      </c>
      <c r="C78" s="13" t="s">
        <v>148</v>
      </c>
      <c r="D78" s="86">
        <f t="shared" si="2"/>
        <v>12568904</v>
      </c>
      <c r="E78" s="10">
        <v>0</v>
      </c>
      <c r="F78" s="10">
        <v>0</v>
      </c>
      <c r="G78" s="10">
        <v>8032930</v>
      </c>
      <c r="H78" s="10">
        <v>4535974</v>
      </c>
      <c r="I78" s="10">
        <v>0</v>
      </c>
      <c r="J78" s="10"/>
      <c r="K78" s="10">
        <v>0</v>
      </c>
    </row>
    <row r="79" spans="1:11" x14ac:dyDescent="0.2">
      <c r="A79" s="7">
        <v>74</v>
      </c>
      <c r="B79" s="12" t="s">
        <v>149</v>
      </c>
      <c r="C79" s="13" t="s">
        <v>150</v>
      </c>
      <c r="D79" s="86">
        <f t="shared" si="2"/>
        <v>5206279</v>
      </c>
      <c r="E79" s="10">
        <v>0</v>
      </c>
      <c r="F79" s="10">
        <v>0</v>
      </c>
      <c r="G79" s="10">
        <v>3326533</v>
      </c>
      <c r="H79" s="10">
        <v>1879746</v>
      </c>
      <c r="I79" s="10">
        <v>0</v>
      </c>
      <c r="J79" s="10"/>
      <c r="K79" s="10">
        <v>0</v>
      </c>
    </row>
    <row r="80" spans="1:11" x14ac:dyDescent="0.2">
      <c r="A80" s="7">
        <v>75</v>
      </c>
      <c r="B80" s="12" t="s">
        <v>151</v>
      </c>
      <c r="C80" s="13" t="s">
        <v>152</v>
      </c>
      <c r="D80" s="86">
        <f t="shared" si="2"/>
        <v>4290519</v>
      </c>
      <c r="E80" s="10">
        <v>0</v>
      </c>
      <c r="F80" s="10">
        <v>0</v>
      </c>
      <c r="G80" s="10">
        <v>3182502</v>
      </c>
      <c r="H80" s="10">
        <v>1108017</v>
      </c>
      <c r="I80" s="10">
        <v>0</v>
      </c>
      <c r="J80" s="10"/>
      <c r="K80" s="10">
        <v>0</v>
      </c>
    </row>
    <row r="81" spans="1:11" ht="24" x14ac:dyDescent="0.2">
      <c r="A81" s="7">
        <v>76</v>
      </c>
      <c r="B81" s="20" t="s">
        <v>153</v>
      </c>
      <c r="C81" s="19" t="s">
        <v>154</v>
      </c>
      <c r="D81" s="89">
        <f t="shared" si="2"/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/>
      <c r="K81" s="10">
        <v>0</v>
      </c>
    </row>
    <row r="82" spans="1:11" ht="24" x14ac:dyDescent="0.2">
      <c r="A82" s="7">
        <v>77</v>
      </c>
      <c r="B82" s="8" t="s">
        <v>155</v>
      </c>
      <c r="C82" s="13" t="s">
        <v>156</v>
      </c>
      <c r="D82" s="86">
        <f t="shared" si="2"/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10">
        <v>0</v>
      </c>
    </row>
    <row r="83" spans="1:11" ht="24" x14ac:dyDescent="0.2">
      <c r="A83" s="7">
        <v>78</v>
      </c>
      <c r="B83" s="11" t="s">
        <v>157</v>
      </c>
      <c r="C83" s="13" t="s">
        <v>158</v>
      </c>
      <c r="D83" s="86">
        <f t="shared" si="2"/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/>
      <c r="K83" s="10">
        <v>0</v>
      </c>
    </row>
    <row r="84" spans="1:11" ht="24" x14ac:dyDescent="0.2">
      <c r="A84" s="7">
        <v>79</v>
      </c>
      <c r="B84" s="11" t="s">
        <v>159</v>
      </c>
      <c r="C84" s="13" t="s">
        <v>160</v>
      </c>
      <c r="D84" s="86">
        <f t="shared" si="2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 x14ac:dyDescent="0.2">
      <c r="A85" s="7">
        <v>80</v>
      </c>
      <c r="B85" s="8" t="s">
        <v>161</v>
      </c>
      <c r="C85" s="13" t="s">
        <v>162</v>
      </c>
      <c r="D85" s="86">
        <f t="shared" si="2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81</v>
      </c>
      <c r="B86" s="8" t="s">
        <v>163</v>
      </c>
      <c r="C86" s="13" t="s">
        <v>164</v>
      </c>
      <c r="D86" s="86">
        <f t="shared" si="2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82</v>
      </c>
      <c r="B87" s="8" t="s">
        <v>165</v>
      </c>
      <c r="C87" s="13" t="s">
        <v>166</v>
      </c>
      <c r="D87" s="86">
        <f t="shared" si="2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x14ac:dyDescent="0.2">
      <c r="A88" s="7">
        <v>83</v>
      </c>
      <c r="B88" s="12" t="s">
        <v>167</v>
      </c>
      <c r="C88" s="13" t="s">
        <v>168</v>
      </c>
      <c r="D88" s="86">
        <f t="shared" si="2"/>
        <v>9118811</v>
      </c>
      <c r="E88" s="10">
        <v>832900</v>
      </c>
      <c r="F88" s="10">
        <v>0</v>
      </c>
      <c r="G88" s="10">
        <v>5712292</v>
      </c>
      <c r="H88" s="10">
        <v>2573619</v>
      </c>
      <c r="I88" s="10">
        <v>0</v>
      </c>
      <c r="J88" s="10"/>
      <c r="K88" s="10">
        <v>0</v>
      </c>
    </row>
    <row r="89" spans="1:11" x14ac:dyDescent="0.2">
      <c r="A89" s="7">
        <v>84</v>
      </c>
      <c r="B89" s="8" t="s">
        <v>169</v>
      </c>
      <c r="C89" s="13" t="s">
        <v>170</v>
      </c>
      <c r="D89" s="86">
        <f t="shared" si="2"/>
        <v>5021400</v>
      </c>
      <c r="E89" s="10">
        <v>0</v>
      </c>
      <c r="F89" s="10">
        <v>0</v>
      </c>
      <c r="G89" s="10">
        <v>4726699</v>
      </c>
      <c r="H89" s="10">
        <v>294701</v>
      </c>
      <c r="I89" s="10">
        <v>0</v>
      </c>
      <c r="J89" s="10"/>
      <c r="K89" s="10">
        <v>0</v>
      </c>
    </row>
    <row r="90" spans="1:11" x14ac:dyDescent="0.2">
      <c r="A90" s="7">
        <v>85</v>
      </c>
      <c r="B90" s="12" t="s">
        <v>171</v>
      </c>
      <c r="C90" s="13" t="s">
        <v>172</v>
      </c>
      <c r="D90" s="86">
        <f t="shared" si="2"/>
        <v>20770796</v>
      </c>
      <c r="E90" s="10">
        <v>11076160</v>
      </c>
      <c r="F90" s="10">
        <v>0</v>
      </c>
      <c r="G90" s="10">
        <v>7380665</v>
      </c>
      <c r="H90" s="10">
        <v>2313971</v>
      </c>
      <c r="I90" s="10">
        <v>0</v>
      </c>
      <c r="J90" s="10"/>
      <c r="K90" s="10">
        <v>0</v>
      </c>
    </row>
    <row r="91" spans="1:11" x14ac:dyDescent="0.2">
      <c r="A91" s="7">
        <v>86</v>
      </c>
      <c r="B91" s="14" t="s">
        <v>173</v>
      </c>
      <c r="C91" s="15" t="s">
        <v>174</v>
      </c>
      <c r="D91" s="87">
        <f t="shared" si="2"/>
        <v>3515959</v>
      </c>
      <c r="E91" s="10">
        <v>0</v>
      </c>
      <c r="F91" s="10">
        <v>0</v>
      </c>
      <c r="G91" s="10">
        <v>2403061</v>
      </c>
      <c r="H91" s="10">
        <v>1112898</v>
      </c>
      <c r="I91" s="10">
        <v>0</v>
      </c>
      <c r="J91" s="10"/>
      <c r="K91" s="10">
        <v>0</v>
      </c>
    </row>
    <row r="92" spans="1:11" x14ac:dyDescent="0.2">
      <c r="A92" s="7">
        <v>87</v>
      </c>
      <c r="B92" s="8" t="s">
        <v>175</v>
      </c>
      <c r="C92" s="13" t="s">
        <v>176</v>
      </c>
      <c r="D92" s="86">
        <f t="shared" si="2"/>
        <v>645399</v>
      </c>
      <c r="E92" s="10">
        <v>0</v>
      </c>
      <c r="F92" s="10">
        <v>0</v>
      </c>
      <c r="G92" s="10">
        <v>315434</v>
      </c>
      <c r="H92" s="10">
        <v>329965</v>
      </c>
      <c r="I92" s="10">
        <v>0</v>
      </c>
      <c r="J92" s="10"/>
      <c r="K92" s="10">
        <v>0</v>
      </c>
    </row>
    <row r="93" spans="1:11" x14ac:dyDescent="0.2">
      <c r="A93" s="7">
        <v>88</v>
      </c>
      <c r="B93" s="8" t="s">
        <v>177</v>
      </c>
      <c r="C93" s="13" t="s">
        <v>178</v>
      </c>
      <c r="D93" s="86">
        <f t="shared" si="2"/>
        <v>146270483</v>
      </c>
      <c r="E93" s="10">
        <v>52502152</v>
      </c>
      <c r="F93" s="10">
        <v>0</v>
      </c>
      <c r="G93" s="10">
        <v>15268998</v>
      </c>
      <c r="H93" s="10">
        <v>10841133</v>
      </c>
      <c r="I93" s="10">
        <v>42818264</v>
      </c>
      <c r="J93" s="10"/>
      <c r="K93" s="10">
        <v>24839936</v>
      </c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87">
        <f t="shared" si="2"/>
        <v>11979702</v>
      </c>
      <c r="E94" s="10">
        <v>5596552</v>
      </c>
      <c r="F94" s="10">
        <v>3304875</v>
      </c>
      <c r="G94" s="10">
        <v>1438215</v>
      </c>
      <c r="H94" s="10">
        <v>1640060</v>
      </c>
      <c r="I94" s="10">
        <v>0</v>
      </c>
      <c r="J94" s="10"/>
      <c r="K94" s="10">
        <v>0</v>
      </c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86">
        <f t="shared" si="2"/>
        <v>11156681</v>
      </c>
      <c r="E95" s="10">
        <v>2065569</v>
      </c>
      <c r="F95" s="10">
        <v>562257</v>
      </c>
      <c r="G95" s="10">
        <v>4560842</v>
      </c>
      <c r="H95" s="10">
        <v>3968013</v>
      </c>
      <c r="I95" s="10">
        <v>0</v>
      </c>
      <c r="J95" s="10"/>
      <c r="K95" s="10">
        <v>0</v>
      </c>
    </row>
    <row r="96" spans="1:11" x14ac:dyDescent="0.2">
      <c r="A96" s="7">
        <v>91</v>
      </c>
      <c r="B96" s="14" t="s">
        <v>183</v>
      </c>
      <c r="C96" s="15" t="s">
        <v>184</v>
      </c>
      <c r="D96" s="87">
        <f t="shared" si="2"/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/>
      <c r="K96" s="10">
        <v>0</v>
      </c>
    </row>
    <row r="97" spans="1:11" x14ac:dyDescent="0.2">
      <c r="A97" s="7">
        <v>92</v>
      </c>
      <c r="B97" s="11" t="s">
        <v>185</v>
      </c>
      <c r="C97" s="13" t="s">
        <v>186</v>
      </c>
      <c r="D97" s="86">
        <f t="shared" si="2"/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/>
      <c r="K97" s="10">
        <v>0</v>
      </c>
    </row>
    <row r="98" spans="1:11" x14ac:dyDescent="0.2">
      <c r="A98" s="7">
        <v>93</v>
      </c>
      <c r="B98" s="12" t="s">
        <v>187</v>
      </c>
      <c r="C98" s="13" t="s">
        <v>188</v>
      </c>
      <c r="D98" s="86">
        <f t="shared" si="2"/>
        <v>28888717</v>
      </c>
      <c r="E98" s="10">
        <v>20418333</v>
      </c>
      <c r="F98" s="10">
        <v>608479</v>
      </c>
      <c r="G98" s="10">
        <v>742779</v>
      </c>
      <c r="H98" s="10">
        <v>554817</v>
      </c>
      <c r="I98" s="10">
        <v>0</v>
      </c>
      <c r="J98" s="10"/>
      <c r="K98" s="10">
        <v>6564309</v>
      </c>
    </row>
    <row r="99" spans="1:11" ht="24" x14ac:dyDescent="0.2">
      <c r="A99" s="7">
        <v>94</v>
      </c>
      <c r="B99" s="11" t="s">
        <v>189</v>
      </c>
      <c r="C99" s="9" t="s">
        <v>190</v>
      </c>
      <c r="D99" s="85">
        <f t="shared" si="2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 x14ac:dyDescent="0.2">
      <c r="A100" s="7">
        <v>95</v>
      </c>
      <c r="B100" s="11" t="s">
        <v>191</v>
      </c>
      <c r="C100" s="15" t="s">
        <v>192</v>
      </c>
      <c r="D100" s="87">
        <f t="shared" si="2"/>
        <v>920737</v>
      </c>
      <c r="E100" s="10">
        <v>0</v>
      </c>
      <c r="F100" s="10">
        <v>0</v>
      </c>
      <c r="G100" s="10">
        <v>628845</v>
      </c>
      <c r="H100" s="10">
        <v>291892</v>
      </c>
      <c r="I100" s="10">
        <v>0</v>
      </c>
      <c r="J100" s="10"/>
      <c r="K100" s="10">
        <v>0</v>
      </c>
    </row>
    <row r="101" spans="1:11" x14ac:dyDescent="0.2">
      <c r="A101" s="7">
        <v>96</v>
      </c>
      <c r="B101" s="12" t="s">
        <v>193</v>
      </c>
      <c r="C101" s="13" t="s">
        <v>194</v>
      </c>
      <c r="D101" s="86">
        <f t="shared" si="2"/>
        <v>21893716</v>
      </c>
      <c r="E101" s="10">
        <v>3293967</v>
      </c>
      <c r="F101" s="10">
        <v>0</v>
      </c>
      <c r="G101" s="10">
        <v>12711505</v>
      </c>
      <c r="H101" s="10">
        <v>5888244</v>
      </c>
      <c r="I101" s="10">
        <v>0</v>
      </c>
      <c r="J101" s="10"/>
      <c r="K101" s="10">
        <v>0</v>
      </c>
    </row>
    <row r="102" spans="1:11" x14ac:dyDescent="0.2">
      <c r="A102" s="7">
        <v>97</v>
      </c>
      <c r="B102" s="11" t="s">
        <v>195</v>
      </c>
      <c r="C102" s="21" t="s">
        <v>196</v>
      </c>
      <c r="D102" s="90">
        <f t="shared" ref="D102:D133" si="3">E102+F102+G102+H102+I102+J102+K102</f>
        <v>1285271</v>
      </c>
      <c r="E102" s="10">
        <v>0</v>
      </c>
      <c r="F102" s="10">
        <v>0</v>
      </c>
      <c r="G102" s="10">
        <v>1262625</v>
      </c>
      <c r="H102" s="10">
        <v>22646</v>
      </c>
      <c r="I102" s="10">
        <v>0</v>
      </c>
      <c r="J102" s="10"/>
      <c r="K102" s="10">
        <v>0</v>
      </c>
    </row>
    <row r="103" spans="1:11" x14ac:dyDescent="0.2">
      <c r="A103" s="7">
        <v>98</v>
      </c>
      <c r="B103" s="12" t="s">
        <v>197</v>
      </c>
      <c r="C103" s="13" t="s">
        <v>198</v>
      </c>
      <c r="D103" s="86">
        <f t="shared" si="3"/>
        <v>679958</v>
      </c>
      <c r="E103" s="10">
        <v>0</v>
      </c>
      <c r="F103" s="10">
        <v>0</v>
      </c>
      <c r="G103" s="10">
        <v>0</v>
      </c>
      <c r="H103" s="10">
        <v>679958</v>
      </c>
      <c r="I103" s="10">
        <v>0</v>
      </c>
      <c r="J103" s="10"/>
      <c r="K103" s="10">
        <v>0</v>
      </c>
    </row>
    <row r="104" spans="1:11" x14ac:dyDescent="0.2">
      <c r="A104" s="7">
        <v>99</v>
      </c>
      <c r="B104" s="12" t="s">
        <v>199</v>
      </c>
      <c r="C104" s="13" t="s">
        <v>200</v>
      </c>
      <c r="D104" s="86">
        <f t="shared" si="3"/>
        <v>5683412</v>
      </c>
      <c r="E104" s="10">
        <v>446127</v>
      </c>
      <c r="F104" s="10">
        <v>0</v>
      </c>
      <c r="G104" s="10">
        <v>3429870</v>
      </c>
      <c r="H104" s="10">
        <v>1807415</v>
      </c>
      <c r="I104" s="10">
        <v>0</v>
      </c>
      <c r="J104" s="10"/>
      <c r="K104" s="10">
        <v>0</v>
      </c>
    </row>
    <row r="105" spans="1:11" x14ac:dyDescent="0.2">
      <c r="A105" s="7">
        <v>100</v>
      </c>
      <c r="B105" s="11" t="s">
        <v>201</v>
      </c>
      <c r="C105" s="15" t="s">
        <v>202</v>
      </c>
      <c r="D105" s="87">
        <f t="shared" si="3"/>
        <v>3100427</v>
      </c>
      <c r="E105" s="10">
        <v>757009</v>
      </c>
      <c r="F105" s="10">
        <v>0</v>
      </c>
      <c r="G105" s="10">
        <v>1497945</v>
      </c>
      <c r="H105" s="10">
        <v>845473</v>
      </c>
      <c r="I105" s="10">
        <v>0</v>
      </c>
      <c r="J105" s="10"/>
      <c r="K105" s="10">
        <v>0</v>
      </c>
    </row>
    <row r="106" spans="1:11" x14ac:dyDescent="0.2">
      <c r="A106" s="7">
        <v>101</v>
      </c>
      <c r="B106" s="11" t="s">
        <v>203</v>
      </c>
      <c r="C106" s="9" t="s">
        <v>204</v>
      </c>
      <c r="D106" s="85">
        <f t="shared" si="3"/>
        <v>3303434</v>
      </c>
      <c r="E106" s="10">
        <v>0</v>
      </c>
      <c r="F106" s="10">
        <v>0</v>
      </c>
      <c r="G106" s="10">
        <v>2289178</v>
      </c>
      <c r="H106" s="10">
        <v>1014256</v>
      </c>
      <c r="I106" s="10">
        <v>0</v>
      </c>
      <c r="J106" s="10"/>
      <c r="K106" s="10">
        <v>0</v>
      </c>
    </row>
    <row r="107" spans="1:11" x14ac:dyDescent="0.2">
      <c r="A107" s="7">
        <v>102</v>
      </c>
      <c r="B107" s="8" t="s">
        <v>205</v>
      </c>
      <c r="C107" s="9" t="s">
        <v>206</v>
      </c>
      <c r="D107" s="85">
        <f t="shared" si="3"/>
        <v>1772356</v>
      </c>
      <c r="E107" s="10">
        <v>0</v>
      </c>
      <c r="F107" s="10">
        <v>0</v>
      </c>
      <c r="G107" s="10">
        <v>0</v>
      </c>
      <c r="H107" s="10">
        <v>1772356</v>
      </c>
      <c r="I107" s="10">
        <v>0</v>
      </c>
      <c r="J107" s="10"/>
      <c r="K107" s="10">
        <v>0</v>
      </c>
    </row>
    <row r="108" spans="1:11" x14ac:dyDescent="0.2">
      <c r="A108" s="7">
        <v>103</v>
      </c>
      <c r="B108" s="8" t="s">
        <v>207</v>
      </c>
      <c r="C108" s="9" t="s">
        <v>208</v>
      </c>
      <c r="D108" s="85">
        <f t="shared" si="3"/>
        <v>1554153</v>
      </c>
      <c r="E108" s="10">
        <v>0</v>
      </c>
      <c r="F108" s="10">
        <v>0</v>
      </c>
      <c r="G108" s="10">
        <v>0</v>
      </c>
      <c r="H108" s="10">
        <v>1554153</v>
      </c>
      <c r="I108" s="10">
        <v>0</v>
      </c>
      <c r="J108" s="10"/>
      <c r="K108" s="10">
        <v>0</v>
      </c>
    </row>
    <row r="109" spans="1:11" x14ac:dyDescent="0.2">
      <c r="A109" s="7">
        <v>104</v>
      </c>
      <c r="B109" s="12" t="s">
        <v>209</v>
      </c>
      <c r="C109" s="13" t="s">
        <v>210</v>
      </c>
      <c r="D109" s="86">
        <f t="shared" si="3"/>
        <v>1128198</v>
      </c>
      <c r="E109" s="10">
        <v>0</v>
      </c>
      <c r="F109" s="10">
        <v>0</v>
      </c>
      <c r="G109" s="10">
        <v>501638</v>
      </c>
      <c r="H109" s="10">
        <v>626560</v>
      </c>
      <c r="I109" s="10">
        <v>0</v>
      </c>
      <c r="J109" s="10"/>
      <c r="K109" s="10">
        <v>0</v>
      </c>
    </row>
    <row r="110" spans="1:11" x14ac:dyDescent="0.2">
      <c r="A110" s="7">
        <v>105</v>
      </c>
      <c r="B110" s="14" t="s">
        <v>211</v>
      </c>
      <c r="C110" s="15" t="s">
        <v>212</v>
      </c>
      <c r="D110" s="87">
        <f t="shared" si="3"/>
        <v>879580</v>
      </c>
      <c r="E110" s="10">
        <v>0</v>
      </c>
      <c r="F110" s="10">
        <v>0</v>
      </c>
      <c r="G110" s="10">
        <v>0</v>
      </c>
      <c r="H110" s="10">
        <v>879580</v>
      </c>
      <c r="I110" s="10">
        <v>0</v>
      </c>
      <c r="J110" s="10"/>
      <c r="K110" s="10">
        <v>0</v>
      </c>
    </row>
    <row r="111" spans="1:11" x14ac:dyDescent="0.2">
      <c r="A111" s="7">
        <v>106</v>
      </c>
      <c r="B111" s="8" t="s">
        <v>213</v>
      </c>
      <c r="C111" s="9" t="s">
        <v>214</v>
      </c>
      <c r="D111" s="85">
        <f t="shared" si="3"/>
        <v>3248661</v>
      </c>
      <c r="E111" s="10">
        <v>0</v>
      </c>
      <c r="F111" s="10">
        <v>0</v>
      </c>
      <c r="G111" s="10">
        <v>2250191</v>
      </c>
      <c r="H111" s="10">
        <v>998470</v>
      </c>
      <c r="I111" s="10">
        <v>0</v>
      </c>
      <c r="J111" s="10"/>
      <c r="K111" s="10">
        <v>0</v>
      </c>
    </row>
    <row r="112" spans="1:11" x14ac:dyDescent="0.2">
      <c r="A112" s="7">
        <v>107</v>
      </c>
      <c r="B112" s="11" t="s">
        <v>215</v>
      </c>
      <c r="C112" s="9" t="s">
        <v>216</v>
      </c>
      <c r="D112" s="85">
        <f t="shared" si="3"/>
        <v>10421609</v>
      </c>
      <c r="E112" s="10">
        <v>3867988</v>
      </c>
      <c r="F112" s="10">
        <v>0</v>
      </c>
      <c r="G112" s="10">
        <v>5010547</v>
      </c>
      <c r="H112" s="10">
        <v>1543074</v>
      </c>
      <c r="I112" s="10">
        <v>0</v>
      </c>
      <c r="J112" s="10"/>
      <c r="K112" s="10">
        <v>0</v>
      </c>
    </row>
    <row r="113" spans="1:11" x14ac:dyDescent="0.2">
      <c r="A113" s="7">
        <v>108</v>
      </c>
      <c r="B113" s="12" t="s">
        <v>217</v>
      </c>
      <c r="C113" s="13" t="s">
        <v>218</v>
      </c>
      <c r="D113" s="86">
        <f t="shared" si="3"/>
        <v>1204481</v>
      </c>
      <c r="E113" s="10">
        <v>0</v>
      </c>
      <c r="F113" s="10">
        <v>0</v>
      </c>
      <c r="G113" s="10">
        <v>570910</v>
      </c>
      <c r="H113" s="10">
        <v>633571</v>
      </c>
      <c r="I113" s="10">
        <v>0</v>
      </c>
      <c r="J113" s="10"/>
      <c r="K113" s="10">
        <v>0</v>
      </c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86">
        <f t="shared" si="3"/>
        <v>3391673</v>
      </c>
      <c r="E114" s="10">
        <v>0</v>
      </c>
      <c r="F114" s="10">
        <v>0</v>
      </c>
      <c r="G114" s="10">
        <v>2269557</v>
      </c>
      <c r="H114" s="10">
        <v>1122116</v>
      </c>
      <c r="I114" s="10">
        <v>0</v>
      </c>
      <c r="J114" s="10"/>
      <c r="K114" s="10">
        <v>0</v>
      </c>
    </row>
    <row r="115" spans="1:11" x14ac:dyDescent="0.2">
      <c r="A115" s="7">
        <v>110</v>
      </c>
      <c r="B115" s="8" t="s">
        <v>221</v>
      </c>
      <c r="C115" s="9" t="s">
        <v>222</v>
      </c>
      <c r="D115" s="85">
        <f t="shared" si="3"/>
        <v>8116278</v>
      </c>
      <c r="E115" s="10">
        <v>1030090</v>
      </c>
      <c r="F115" s="10">
        <v>0</v>
      </c>
      <c r="G115" s="10">
        <v>5192767</v>
      </c>
      <c r="H115" s="10">
        <v>1893421</v>
      </c>
      <c r="I115" s="10">
        <v>0</v>
      </c>
      <c r="J115" s="10"/>
      <c r="K115" s="10">
        <v>0</v>
      </c>
    </row>
    <row r="116" spans="1:11" x14ac:dyDescent="0.2">
      <c r="A116" s="7">
        <v>111</v>
      </c>
      <c r="B116" s="11" t="s">
        <v>223</v>
      </c>
      <c r="C116" s="9" t="s">
        <v>224</v>
      </c>
      <c r="D116" s="85">
        <f t="shared" si="3"/>
        <v>759504</v>
      </c>
      <c r="E116" s="10">
        <v>0</v>
      </c>
      <c r="F116" s="10">
        <v>0</v>
      </c>
      <c r="G116" s="10">
        <v>0</v>
      </c>
      <c r="H116" s="10">
        <v>759504</v>
      </c>
      <c r="I116" s="10">
        <v>0</v>
      </c>
      <c r="J116" s="10"/>
      <c r="K116" s="10">
        <v>0</v>
      </c>
    </row>
    <row r="117" spans="1:11" x14ac:dyDescent="0.2">
      <c r="A117" s="7">
        <v>112</v>
      </c>
      <c r="B117" s="8" t="s">
        <v>225</v>
      </c>
      <c r="C117" s="13" t="s">
        <v>226</v>
      </c>
      <c r="D117" s="86">
        <f t="shared" si="3"/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  <c r="K117" s="10">
        <v>0</v>
      </c>
    </row>
    <row r="118" spans="1:11" x14ac:dyDescent="0.2">
      <c r="A118" s="7">
        <v>113</v>
      </c>
      <c r="B118" s="8" t="s">
        <v>227</v>
      </c>
      <c r="C118" s="9" t="s">
        <v>228</v>
      </c>
      <c r="D118" s="85">
        <f t="shared" si="3"/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  <c r="K118" s="10">
        <v>0</v>
      </c>
    </row>
    <row r="119" spans="1:11" x14ac:dyDescent="0.2">
      <c r="A119" s="7">
        <v>114</v>
      </c>
      <c r="B119" s="12" t="s">
        <v>229</v>
      </c>
      <c r="C119" s="13" t="s">
        <v>230</v>
      </c>
      <c r="D119" s="86">
        <f t="shared" si="3"/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  <c r="K119" s="10">
        <v>0</v>
      </c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86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 x14ac:dyDescent="0.2">
      <c r="A121" s="7">
        <v>116</v>
      </c>
      <c r="B121" s="12" t="s">
        <v>233</v>
      </c>
      <c r="C121" s="13" t="s">
        <v>234</v>
      </c>
      <c r="D121" s="86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117</v>
      </c>
      <c r="B122" s="12" t="s">
        <v>235</v>
      </c>
      <c r="C122" s="13" t="s">
        <v>236</v>
      </c>
      <c r="D122" s="86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x14ac:dyDescent="0.2">
      <c r="A123" s="7">
        <v>118</v>
      </c>
      <c r="B123" s="12" t="s">
        <v>237</v>
      </c>
      <c r="C123" s="13" t="s">
        <v>238</v>
      </c>
      <c r="D123" s="86">
        <f t="shared" si="3"/>
        <v>3001908</v>
      </c>
      <c r="E123" s="10">
        <v>0</v>
      </c>
      <c r="F123" s="10">
        <v>3001908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86">
        <f t="shared" si="3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120</v>
      </c>
      <c r="B125" s="22" t="s">
        <v>241</v>
      </c>
      <c r="C125" s="23" t="s">
        <v>242</v>
      </c>
      <c r="D125" s="111">
        <f t="shared" si="3"/>
        <v>39661681</v>
      </c>
      <c r="E125" s="10">
        <v>13034432</v>
      </c>
      <c r="F125" s="10">
        <v>26627249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121</v>
      </c>
      <c r="B126" s="11" t="s">
        <v>243</v>
      </c>
      <c r="C126" s="9" t="s">
        <v>244</v>
      </c>
      <c r="D126" s="85">
        <f t="shared" si="3"/>
        <v>3465845</v>
      </c>
      <c r="E126" s="10">
        <v>0</v>
      </c>
      <c r="F126" s="10">
        <v>3465845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x14ac:dyDescent="0.2">
      <c r="A127" s="7">
        <v>122</v>
      </c>
      <c r="B127" s="12" t="s">
        <v>245</v>
      </c>
      <c r="C127" s="13" t="s">
        <v>246</v>
      </c>
      <c r="D127" s="86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x14ac:dyDescent="0.2">
      <c r="A128" s="7">
        <v>123</v>
      </c>
      <c r="B128" s="8" t="s">
        <v>247</v>
      </c>
      <c r="C128" s="24" t="s">
        <v>248</v>
      </c>
      <c r="D128" s="86">
        <f t="shared" si="3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ht="24" x14ac:dyDescent="0.2">
      <c r="A129" s="7">
        <v>124</v>
      </c>
      <c r="B129" s="12" t="s">
        <v>249</v>
      </c>
      <c r="C129" s="13" t="s">
        <v>250</v>
      </c>
      <c r="D129" s="86">
        <f t="shared" si="3"/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86">
        <f t="shared" si="3"/>
        <v>1215820</v>
      </c>
      <c r="E130" s="10">
        <v>0</v>
      </c>
      <c r="F130" s="10">
        <v>1215820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126</v>
      </c>
      <c r="B131" s="11" t="s">
        <v>253</v>
      </c>
      <c r="C131" s="13" t="s">
        <v>254</v>
      </c>
      <c r="D131" s="86">
        <f t="shared" si="3"/>
        <v>5611828</v>
      </c>
      <c r="E131" s="10">
        <v>3790601</v>
      </c>
      <c r="F131" s="10">
        <v>1821227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x14ac:dyDescent="0.2">
      <c r="A132" s="7">
        <v>127</v>
      </c>
      <c r="B132" s="14" t="s">
        <v>255</v>
      </c>
      <c r="C132" s="15" t="s">
        <v>256</v>
      </c>
      <c r="D132" s="87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x14ac:dyDescent="0.2">
      <c r="A133" s="7">
        <v>128</v>
      </c>
      <c r="B133" s="12" t="s">
        <v>257</v>
      </c>
      <c r="C133" s="13" t="s">
        <v>258</v>
      </c>
      <c r="D133" s="86">
        <f t="shared" si="3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85">
        <f t="shared" ref="D134:D153" si="4">E134+F134+G134+H134+I134+J134+K134</f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130</v>
      </c>
      <c r="B135" s="11" t="s">
        <v>261</v>
      </c>
      <c r="C135" s="9" t="s">
        <v>262</v>
      </c>
      <c r="D135" s="85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131</v>
      </c>
      <c r="B136" s="12" t="s">
        <v>263</v>
      </c>
      <c r="C136" s="13" t="s">
        <v>264</v>
      </c>
      <c r="D136" s="86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x14ac:dyDescent="0.2">
      <c r="A137" s="7">
        <v>132</v>
      </c>
      <c r="B137" s="12" t="s">
        <v>265</v>
      </c>
      <c r="C137" s="13" t="s">
        <v>266</v>
      </c>
      <c r="D137" s="86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86">
        <f t="shared" si="4"/>
        <v>162597507</v>
      </c>
      <c r="E138" s="10">
        <v>68810657</v>
      </c>
      <c r="F138" s="10">
        <v>37857080</v>
      </c>
      <c r="G138" s="10">
        <v>8279802</v>
      </c>
      <c r="H138" s="10">
        <v>7001472</v>
      </c>
      <c r="I138" s="10">
        <v>22883996</v>
      </c>
      <c r="J138" s="10"/>
      <c r="K138" s="10">
        <v>17764500</v>
      </c>
    </row>
    <row r="139" spans="1:11" x14ac:dyDescent="0.2">
      <c r="A139" s="7">
        <v>134</v>
      </c>
      <c r="B139" s="12" t="s">
        <v>269</v>
      </c>
      <c r="C139" s="13" t="s">
        <v>270</v>
      </c>
      <c r="D139" s="86">
        <f t="shared" si="4"/>
        <v>215071151</v>
      </c>
      <c r="E139" s="10">
        <v>92306648</v>
      </c>
      <c r="F139" s="10">
        <v>56397652</v>
      </c>
      <c r="G139" s="10">
        <v>2431764</v>
      </c>
      <c r="H139" s="10">
        <v>12671454</v>
      </c>
      <c r="I139" s="10">
        <v>26512737</v>
      </c>
      <c r="J139" s="10"/>
      <c r="K139" s="10">
        <v>24750896</v>
      </c>
    </row>
    <row r="140" spans="1:11" x14ac:dyDescent="0.2">
      <c r="A140" s="7">
        <v>135</v>
      </c>
      <c r="B140" s="12" t="s">
        <v>271</v>
      </c>
      <c r="C140" s="13" t="s">
        <v>272</v>
      </c>
      <c r="D140" s="86">
        <f t="shared" si="4"/>
        <v>23181498</v>
      </c>
      <c r="E140" s="10">
        <v>13156593</v>
      </c>
      <c r="F140" s="10">
        <v>0</v>
      </c>
      <c r="G140" s="10">
        <v>10024905</v>
      </c>
      <c r="H140" s="10">
        <v>0</v>
      </c>
      <c r="I140" s="10">
        <v>0</v>
      </c>
      <c r="J140" s="10"/>
      <c r="K140" s="10">
        <v>0</v>
      </c>
    </row>
    <row r="141" spans="1:11" x14ac:dyDescent="0.2">
      <c r="A141" s="7">
        <v>136</v>
      </c>
      <c r="B141" s="8" t="s">
        <v>273</v>
      </c>
      <c r="C141" s="9" t="s">
        <v>274</v>
      </c>
      <c r="D141" s="85">
        <f t="shared" si="4"/>
        <v>16409272</v>
      </c>
      <c r="E141" s="10">
        <v>4786864</v>
      </c>
      <c r="F141" s="10">
        <v>7444868</v>
      </c>
      <c r="G141" s="10">
        <v>1736974</v>
      </c>
      <c r="H141" s="10">
        <v>2440566</v>
      </c>
      <c r="I141" s="10">
        <v>0</v>
      </c>
      <c r="J141" s="10"/>
      <c r="K141" s="10">
        <v>0</v>
      </c>
    </row>
    <row r="142" spans="1:11" ht="14.25" customHeight="1" x14ac:dyDescent="0.2">
      <c r="A142" s="7">
        <v>137</v>
      </c>
      <c r="B142" s="12" t="s">
        <v>275</v>
      </c>
      <c r="C142" s="13" t="s">
        <v>276</v>
      </c>
      <c r="D142" s="86">
        <f t="shared" si="4"/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/>
      <c r="K142" s="27">
        <v>0</v>
      </c>
    </row>
    <row r="143" spans="1:11" x14ac:dyDescent="0.2">
      <c r="A143" s="7">
        <v>138</v>
      </c>
      <c r="B143" s="8" t="s">
        <v>277</v>
      </c>
      <c r="C143" s="13" t="s">
        <v>278</v>
      </c>
      <c r="D143" s="86">
        <f t="shared" si="4"/>
        <v>25736165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/>
      <c r="K143" s="10">
        <v>25736165</v>
      </c>
    </row>
    <row r="144" spans="1:11" x14ac:dyDescent="0.2">
      <c r="A144" s="7">
        <v>139</v>
      </c>
      <c r="B144" s="14" t="s">
        <v>279</v>
      </c>
      <c r="C144" s="15" t="s">
        <v>280</v>
      </c>
      <c r="D144" s="87">
        <f t="shared" si="4"/>
        <v>10873173</v>
      </c>
      <c r="E144" s="10">
        <v>0</v>
      </c>
      <c r="F144" s="10">
        <v>10873173</v>
      </c>
      <c r="G144" s="10">
        <v>0</v>
      </c>
      <c r="H144" s="10">
        <v>0</v>
      </c>
      <c r="I144" s="10">
        <v>0</v>
      </c>
      <c r="J144" s="10"/>
      <c r="K144" s="10">
        <v>0</v>
      </c>
    </row>
    <row r="145" spans="1:11" x14ac:dyDescent="0.2">
      <c r="A145" s="7">
        <v>140</v>
      </c>
      <c r="B145" s="12" t="s">
        <v>281</v>
      </c>
      <c r="C145" s="13" t="s">
        <v>282</v>
      </c>
      <c r="D145" s="86">
        <f t="shared" si="4"/>
        <v>85715487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51908972</v>
      </c>
      <c r="K145" s="10">
        <v>33806515</v>
      </c>
    </row>
    <row r="146" spans="1:11" x14ac:dyDescent="0.2">
      <c r="A146" s="7">
        <v>141</v>
      </c>
      <c r="B146" s="12" t="s">
        <v>283</v>
      </c>
      <c r="C146" s="13" t="s">
        <v>284</v>
      </c>
      <c r="D146" s="86">
        <f t="shared" si="4"/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0</v>
      </c>
    </row>
    <row r="147" spans="1:11" x14ac:dyDescent="0.2">
      <c r="A147" s="7">
        <v>142</v>
      </c>
      <c r="B147" s="12" t="s">
        <v>285</v>
      </c>
      <c r="C147" s="13" t="s">
        <v>286</v>
      </c>
      <c r="D147" s="86">
        <f t="shared" si="4"/>
        <v>8032987</v>
      </c>
      <c r="E147" s="10">
        <v>5048736</v>
      </c>
      <c r="F147" s="10">
        <v>0</v>
      </c>
      <c r="G147" s="10">
        <v>1461338</v>
      </c>
      <c r="H147" s="10">
        <v>1522913</v>
      </c>
      <c r="I147" s="10">
        <v>0</v>
      </c>
      <c r="J147" s="10"/>
      <c r="K147" s="10">
        <v>0</v>
      </c>
    </row>
    <row r="148" spans="1:11" x14ac:dyDescent="0.2">
      <c r="A148" s="7">
        <v>143</v>
      </c>
      <c r="B148" s="14" t="s">
        <v>287</v>
      </c>
      <c r="C148" s="15" t="s">
        <v>288</v>
      </c>
      <c r="D148" s="87">
        <f t="shared" si="4"/>
        <v>65606711</v>
      </c>
      <c r="E148" s="10">
        <v>24536309</v>
      </c>
      <c r="F148" s="10">
        <v>30788882</v>
      </c>
      <c r="G148" s="10">
        <v>0</v>
      </c>
      <c r="H148" s="10">
        <v>541695</v>
      </c>
      <c r="I148" s="10">
        <v>0</v>
      </c>
      <c r="J148" s="10"/>
      <c r="K148" s="10">
        <v>9739825</v>
      </c>
    </row>
    <row r="149" spans="1:11" x14ac:dyDescent="0.2">
      <c r="A149" s="7">
        <v>144</v>
      </c>
      <c r="B149" s="11" t="s">
        <v>289</v>
      </c>
      <c r="C149" s="15" t="s">
        <v>290</v>
      </c>
      <c r="D149" s="87">
        <f t="shared" si="4"/>
        <v>79776117</v>
      </c>
      <c r="E149" s="10">
        <v>8322350</v>
      </c>
      <c r="F149" s="10">
        <v>5777695</v>
      </c>
      <c r="G149" s="10">
        <v>10840429</v>
      </c>
      <c r="H149" s="10">
        <v>7573892</v>
      </c>
      <c r="I149" s="10">
        <v>10735656</v>
      </c>
      <c r="J149" s="10"/>
      <c r="K149" s="10">
        <v>36526095</v>
      </c>
    </row>
    <row r="150" spans="1:11" x14ac:dyDescent="0.2">
      <c r="A150" s="7">
        <v>145</v>
      </c>
      <c r="B150" s="12" t="s">
        <v>291</v>
      </c>
      <c r="C150" s="13" t="s">
        <v>292</v>
      </c>
      <c r="D150" s="86">
        <f t="shared" si="4"/>
        <v>45722701</v>
      </c>
      <c r="E150" s="10">
        <v>15690675</v>
      </c>
      <c r="F150" s="10">
        <v>0</v>
      </c>
      <c r="G150" s="10">
        <v>0</v>
      </c>
      <c r="H150" s="10">
        <v>0</v>
      </c>
      <c r="I150" s="10">
        <v>0</v>
      </c>
      <c r="J150" s="10"/>
      <c r="K150" s="10">
        <v>30032026</v>
      </c>
    </row>
    <row r="151" spans="1:11" x14ac:dyDescent="0.2">
      <c r="A151" s="7">
        <v>146</v>
      </c>
      <c r="B151" s="8" t="s">
        <v>293</v>
      </c>
      <c r="C151" s="9" t="s">
        <v>294</v>
      </c>
      <c r="D151" s="85">
        <f t="shared" si="4"/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/>
      <c r="K151" s="10">
        <v>0</v>
      </c>
    </row>
    <row r="152" spans="1:11" x14ac:dyDescent="0.2">
      <c r="A152" s="7">
        <v>147</v>
      </c>
      <c r="B152" s="8" t="s">
        <v>295</v>
      </c>
      <c r="C152" s="9" t="s">
        <v>296</v>
      </c>
      <c r="D152" s="85">
        <f t="shared" si="4"/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/>
      <c r="K152" s="10">
        <v>0</v>
      </c>
    </row>
    <row r="153" spans="1:11" ht="12.75" x14ac:dyDescent="0.2">
      <c r="A153" s="7">
        <v>148</v>
      </c>
      <c r="B153" s="25" t="s">
        <v>297</v>
      </c>
      <c r="C153" s="26" t="s">
        <v>298</v>
      </c>
      <c r="D153" s="112">
        <f t="shared" si="4"/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0</v>
      </c>
    </row>
    <row r="155" spans="1:11" x14ac:dyDescent="0.2">
      <c r="K155" s="65"/>
    </row>
  </sheetData>
  <mergeCells count="6">
    <mergeCell ref="A4:A5"/>
    <mergeCell ref="B4:B5"/>
    <mergeCell ref="C4:C5"/>
    <mergeCell ref="A2:K2"/>
    <mergeCell ref="D4:D5"/>
    <mergeCell ref="E4:K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K12" sqref="K1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9.140625" style="3"/>
    <col min="10" max="10" width="11.7109375" style="3" customWidth="1"/>
    <col min="11" max="16384" width="9.140625" style="3"/>
  </cols>
  <sheetData>
    <row r="2" spans="1:11" ht="30" customHeight="1" x14ac:dyDescent="0.2">
      <c r="A2" s="212" t="s">
        <v>343</v>
      </c>
      <c r="B2" s="212"/>
      <c r="C2" s="212"/>
      <c r="D2" s="212"/>
      <c r="E2" s="212"/>
      <c r="F2" s="212"/>
      <c r="G2" s="212"/>
      <c r="H2" s="212"/>
      <c r="I2" s="60"/>
      <c r="J2" s="60"/>
      <c r="K2" s="60"/>
    </row>
    <row r="3" spans="1:11" x14ac:dyDescent="0.2">
      <c r="C3" s="4"/>
      <c r="D3" s="4"/>
      <c r="H3" s="3" t="s">
        <v>327</v>
      </c>
    </row>
    <row r="4" spans="1:11" s="5" customFormat="1" ht="24.75" customHeight="1" x14ac:dyDescent="0.2">
      <c r="A4" s="191" t="s">
        <v>0</v>
      </c>
      <c r="B4" s="191" t="s">
        <v>1</v>
      </c>
      <c r="C4" s="191" t="s">
        <v>2</v>
      </c>
      <c r="D4" s="214" t="s">
        <v>299</v>
      </c>
      <c r="E4" s="216" t="s">
        <v>308</v>
      </c>
      <c r="F4" s="216"/>
      <c r="G4" s="216"/>
      <c r="H4" s="216"/>
    </row>
    <row r="5" spans="1:11" ht="51.75" customHeight="1" x14ac:dyDescent="0.2">
      <c r="A5" s="192"/>
      <c r="B5" s="192"/>
      <c r="C5" s="192"/>
      <c r="D5" s="215"/>
      <c r="E5" s="37" t="s">
        <v>309</v>
      </c>
      <c r="F5" s="37" t="s">
        <v>310</v>
      </c>
      <c r="G5" s="37" t="s">
        <v>311</v>
      </c>
      <c r="H5" s="37" t="s">
        <v>312</v>
      </c>
    </row>
    <row r="6" spans="1:11" ht="12" customHeight="1" x14ac:dyDescent="0.2">
      <c r="A6" s="7">
        <v>1</v>
      </c>
      <c r="B6" s="8" t="s">
        <v>3</v>
      </c>
      <c r="C6" s="9" t="s">
        <v>4</v>
      </c>
      <c r="D6" s="91">
        <f>E6+F6+G6+H6</f>
        <v>0</v>
      </c>
      <c r="E6" s="10">
        <v>0</v>
      </c>
      <c r="F6" s="10">
        <v>0</v>
      </c>
      <c r="G6" s="10">
        <v>0</v>
      </c>
      <c r="H6" s="10">
        <v>0</v>
      </c>
      <c r="J6" s="65"/>
      <c r="K6" s="65"/>
    </row>
    <row r="7" spans="1:11" x14ac:dyDescent="0.2">
      <c r="A7" s="7">
        <v>2</v>
      </c>
      <c r="B7" s="11" t="s">
        <v>5</v>
      </c>
      <c r="C7" s="9" t="s">
        <v>6</v>
      </c>
      <c r="D7" s="91">
        <f t="shared" ref="D7:D70" si="0">E7+F7+G7+H7</f>
        <v>0</v>
      </c>
      <c r="E7" s="10">
        <v>0</v>
      </c>
      <c r="F7" s="10">
        <v>0</v>
      </c>
      <c r="G7" s="10">
        <v>0</v>
      </c>
      <c r="H7" s="10">
        <v>0</v>
      </c>
      <c r="J7" s="65"/>
      <c r="K7" s="65"/>
    </row>
    <row r="8" spans="1:11" x14ac:dyDescent="0.2">
      <c r="A8" s="7">
        <v>3</v>
      </c>
      <c r="B8" s="12" t="s">
        <v>7</v>
      </c>
      <c r="C8" s="13" t="s">
        <v>8</v>
      </c>
      <c r="D8" s="92">
        <f t="shared" si="0"/>
        <v>1164300</v>
      </c>
      <c r="E8" s="10">
        <v>0</v>
      </c>
      <c r="F8" s="10">
        <v>0</v>
      </c>
      <c r="G8" s="10">
        <v>0</v>
      </c>
      <c r="H8" s="10">
        <v>1164300</v>
      </c>
      <c r="J8" s="65"/>
      <c r="K8" s="65"/>
    </row>
    <row r="9" spans="1:11" ht="14.25" customHeight="1" x14ac:dyDescent="0.2">
      <c r="A9" s="7">
        <v>4</v>
      </c>
      <c r="B9" s="8" t="s">
        <v>9</v>
      </c>
      <c r="C9" s="9" t="s">
        <v>10</v>
      </c>
      <c r="D9" s="91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J9" s="65"/>
      <c r="K9" s="65"/>
    </row>
    <row r="10" spans="1:11" x14ac:dyDescent="0.2">
      <c r="A10" s="7">
        <v>5</v>
      </c>
      <c r="B10" s="8" t="s">
        <v>11</v>
      </c>
      <c r="C10" s="9" t="s">
        <v>12</v>
      </c>
      <c r="D10" s="91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J10" s="65"/>
      <c r="K10" s="65"/>
    </row>
    <row r="11" spans="1:11" x14ac:dyDescent="0.2">
      <c r="A11" s="7">
        <v>6</v>
      </c>
      <c r="B11" s="12" t="s">
        <v>13</v>
      </c>
      <c r="C11" s="13" t="s">
        <v>14</v>
      </c>
      <c r="D11" s="92">
        <f t="shared" si="0"/>
        <v>3029100</v>
      </c>
      <c r="E11" s="10">
        <v>0</v>
      </c>
      <c r="F11" s="10">
        <v>0</v>
      </c>
      <c r="G11" s="10">
        <v>0</v>
      </c>
      <c r="H11" s="10">
        <v>3029100</v>
      </c>
      <c r="J11" s="65"/>
      <c r="K11" s="65"/>
    </row>
    <row r="12" spans="1:11" x14ac:dyDescent="0.2">
      <c r="A12" s="7">
        <v>7</v>
      </c>
      <c r="B12" s="14" t="s">
        <v>15</v>
      </c>
      <c r="C12" s="15" t="s">
        <v>16</v>
      </c>
      <c r="D12" s="93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J12" s="65"/>
      <c r="K12" s="65"/>
    </row>
    <row r="13" spans="1:11" x14ac:dyDescent="0.2">
      <c r="A13" s="7">
        <v>8</v>
      </c>
      <c r="B13" s="12" t="s">
        <v>17</v>
      </c>
      <c r="C13" s="13" t="s">
        <v>18</v>
      </c>
      <c r="D13" s="92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J13" s="65"/>
      <c r="K13" s="65"/>
    </row>
    <row r="14" spans="1:11" x14ac:dyDescent="0.2">
      <c r="A14" s="7">
        <v>9</v>
      </c>
      <c r="B14" s="12" t="s">
        <v>19</v>
      </c>
      <c r="C14" s="13" t="s">
        <v>20</v>
      </c>
      <c r="D14" s="92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J14" s="65"/>
      <c r="K14" s="65"/>
    </row>
    <row r="15" spans="1:11" x14ac:dyDescent="0.2">
      <c r="A15" s="7">
        <v>10</v>
      </c>
      <c r="B15" s="12" t="s">
        <v>21</v>
      </c>
      <c r="C15" s="13" t="s">
        <v>22</v>
      </c>
      <c r="D15" s="92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J15" s="65"/>
      <c r="K15" s="65"/>
    </row>
    <row r="16" spans="1:11" x14ac:dyDescent="0.2">
      <c r="A16" s="7">
        <v>11</v>
      </c>
      <c r="B16" s="12" t="s">
        <v>23</v>
      </c>
      <c r="C16" s="13" t="s">
        <v>24</v>
      </c>
      <c r="D16" s="92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J16" s="65"/>
      <c r="K16" s="65"/>
    </row>
    <row r="17" spans="1:11" x14ac:dyDescent="0.2">
      <c r="A17" s="7">
        <v>12</v>
      </c>
      <c r="B17" s="12" t="s">
        <v>25</v>
      </c>
      <c r="C17" s="13" t="s">
        <v>26</v>
      </c>
      <c r="D17" s="92">
        <f t="shared" si="0"/>
        <v>0</v>
      </c>
      <c r="E17" s="10">
        <v>0</v>
      </c>
      <c r="F17" s="10">
        <v>0</v>
      </c>
      <c r="G17" s="10">
        <v>0</v>
      </c>
      <c r="H17" s="10">
        <v>0</v>
      </c>
      <c r="J17" s="65"/>
      <c r="K17" s="65"/>
    </row>
    <row r="18" spans="1:11" x14ac:dyDescent="0.2">
      <c r="A18" s="7">
        <v>13</v>
      </c>
      <c r="B18" s="8" t="s">
        <v>27</v>
      </c>
      <c r="C18" s="13" t="s">
        <v>28</v>
      </c>
      <c r="D18" s="92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J18" s="65"/>
      <c r="K18" s="65"/>
    </row>
    <row r="19" spans="1:11" x14ac:dyDescent="0.2">
      <c r="A19" s="7">
        <v>14</v>
      </c>
      <c r="B19" s="8" t="s">
        <v>29</v>
      </c>
      <c r="C19" s="9" t="s">
        <v>30</v>
      </c>
      <c r="D19" s="91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J19" s="65"/>
      <c r="K19" s="65"/>
    </row>
    <row r="20" spans="1:11" x14ac:dyDescent="0.2">
      <c r="A20" s="7">
        <v>15</v>
      </c>
      <c r="B20" s="12" t="s">
        <v>31</v>
      </c>
      <c r="C20" s="13" t="s">
        <v>32</v>
      </c>
      <c r="D20" s="92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J20" s="65"/>
      <c r="K20" s="65"/>
    </row>
    <row r="21" spans="1:11" x14ac:dyDescent="0.2">
      <c r="A21" s="7">
        <v>16</v>
      </c>
      <c r="B21" s="12" t="s">
        <v>33</v>
      </c>
      <c r="C21" s="13" t="s">
        <v>34</v>
      </c>
      <c r="D21" s="92">
        <f t="shared" si="0"/>
        <v>0</v>
      </c>
      <c r="E21" s="10">
        <v>0</v>
      </c>
      <c r="F21" s="10">
        <v>0</v>
      </c>
      <c r="G21" s="10">
        <v>0</v>
      </c>
      <c r="H21" s="10">
        <v>0</v>
      </c>
      <c r="J21" s="65"/>
      <c r="K21" s="65"/>
    </row>
    <row r="22" spans="1:11" x14ac:dyDescent="0.2">
      <c r="A22" s="7">
        <v>17</v>
      </c>
      <c r="B22" s="12" t="s">
        <v>35</v>
      </c>
      <c r="C22" s="13" t="s">
        <v>36</v>
      </c>
      <c r="D22" s="92">
        <f t="shared" si="0"/>
        <v>0</v>
      </c>
      <c r="E22" s="10">
        <v>0</v>
      </c>
      <c r="F22" s="10">
        <v>0</v>
      </c>
      <c r="G22" s="10">
        <v>0</v>
      </c>
      <c r="H22" s="10">
        <v>0</v>
      </c>
      <c r="J22" s="65"/>
      <c r="K22" s="65"/>
    </row>
    <row r="23" spans="1:11" x14ac:dyDescent="0.2">
      <c r="A23" s="7">
        <v>18</v>
      </c>
      <c r="B23" s="12" t="s">
        <v>37</v>
      </c>
      <c r="C23" s="13" t="s">
        <v>38</v>
      </c>
      <c r="D23" s="92">
        <f t="shared" si="0"/>
        <v>2985000</v>
      </c>
      <c r="E23" s="10">
        <v>0</v>
      </c>
      <c r="F23" s="10">
        <v>0</v>
      </c>
      <c r="G23" s="10">
        <v>0</v>
      </c>
      <c r="H23" s="10">
        <v>2985000</v>
      </c>
      <c r="J23" s="65"/>
      <c r="K23" s="65"/>
    </row>
    <row r="24" spans="1:11" x14ac:dyDescent="0.2">
      <c r="A24" s="7">
        <v>19</v>
      </c>
      <c r="B24" s="8" t="s">
        <v>39</v>
      </c>
      <c r="C24" s="9" t="s">
        <v>40</v>
      </c>
      <c r="D24" s="91">
        <f t="shared" si="0"/>
        <v>0</v>
      </c>
      <c r="E24" s="10">
        <v>0</v>
      </c>
      <c r="F24" s="10">
        <v>0</v>
      </c>
      <c r="G24" s="10">
        <v>0</v>
      </c>
      <c r="H24" s="10">
        <v>0</v>
      </c>
      <c r="J24" s="65"/>
      <c r="K24" s="65"/>
    </row>
    <row r="25" spans="1:11" x14ac:dyDescent="0.2">
      <c r="A25" s="7">
        <v>20</v>
      </c>
      <c r="B25" s="8" t="s">
        <v>41</v>
      </c>
      <c r="C25" s="9" t="s">
        <v>42</v>
      </c>
      <c r="D25" s="91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J25" s="65"/>
      <c r="K25" s="65"/>
    </row>
    <row r="26" spans="1:11" x14ac:dyDescent="0.2">
      <c r="A26" s="7">
        <v>21</v>
      </c>
      <c r="B26" s="8" t="s">
        <v>43</v>
      </c>
      <c r="C26" s="9" t="s">
        <v>44</v>
      </c>
      <c r="D26" s="91">
        <f t="shared" si="0"/>
        <v>0</v>
      </c>
      <c r="E26" s="27">
        <v>0</v>
      </c>
      <c r="F26" s="27">
        <v>0</v>
      </c>
      <c r="G26" s="27">
        <v>0</v>
      </c>
      <c r="H26" s="27">
        <v>0</v>
      </c>
      <c r="J26" s="65"/>
      <c r="K26" s="65"/>
    </row>
    <row r="27" spans="1:11" x14ac:dyDescent="0.2">
      <c r="A27" s="7">
        <v>22</v>
      </c>
      <c r="B27" s="8" t="s">
        <v>45</v>
      </c>
      <c r="C27" s="9" t="s">
        <v>46</v>
      </c>
      <c r="D27" s="91">
        <f t="shared" si="0"/>
        <v>2388000</v>
      </c>
      <c r="E27" s="10">
        <v>0</v>
      </c>
      <c r="F27" s="10">
        <v>0</v>
      </c>
      <c r="G27" s="10">
        <v>0</v>
      </c>
      <c r="H27" s="10">
        <v>2388000</v>
      </c>
      <c r="J27" s="65"/>
      <c r="K27" s="65"/>
    </row>
    <row r="28" spans="1:11" x14ac:dyDescent="0.2">
      <c r="A28" s="7">
        <v>23</v>
      </c>
      <c r="B28" s="12" t="s">
        <v>47</v>
      </c>
      <c r="C28" s="13" t="s">
        <v>48</v>
      </c>
      <c r="D28" s="92">
        <f t="shared" si="0"/>
        <v>0</v>
      </c>
      <c r="E28" s="10">
        <v>0</v>
      </c>
      <c r="F28" s="10">
        <v>0</v>
      </c>
      <c r="G28" s="10">
        <v>0</v>
      </c>
      <c r="H28" s="10">
        <v>0</v>
      </c>
      <c r="J28" s="65"/>
      <c r="K28" s="65"/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92">
        <f t="shared" si="0"/>
        <v>0</v>
      </c>
      <c r="E29" s="10">
        <v>0</v>
      </c>
      <c r="F29" s="10">
        <v>0</v>
      </c>
      <c r="G29" s="10">
        <v>0</v>
      </c>
      <c r="H29" s="10">
        <v>0</v>
      </c>
      <c r="J29" s="65"/>
      <c r="K29" s="65"/>
    </row>
    <row r="30" spans="1:11" ht="24" x14ac:dyDescent="0.2">
      <c r="A30" s="7">
        <v>25</v>
      </c>
      <c r="B30" s="12" t="s">
        <v>51</v>
      </c>
      <c r="C30" s="13" t="s">
        <v>52</v>
      </c>
      <c r="D30" s="92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J30" s="65"/>
      <c r="K30" s="65"/>
    </row>
    <row r="31" spans="1:11" x14ac:dyDescent="0.2">
      <c r="A31" s="7">
        <v>26</v>
      </c>
      <c r="B31" s="8" t="s">
        <v>53</v>
      </c>
      <c r="C31" s="15" t="s">
        <v>54</v>
      </c>
      <c r="D31" s="93">
        <f t="shared" si="0"/>
        <v>1265172</v>
      </c>
      <c r="E31" s="10">
        <v>0</v>
      </c>
      <c r="F31" s="10">
        <v>1265172</v>
      </c>
      <c r="G31" s="10">
        <v>0</v>
      </c>
      <c r="H31" s="10">
        <v>0</v>
      </c>
      <c r="J31" s="65"/>
      <c r="K31" s="65"/>
    </row>
    <row r="32" spans="1:11" x14ac:dyDescent="0.2">
      <c r="A32" s="7">
        <v>27</v>
      </c>
      <c r="B32" s="12" t="s">
        <v>55</v>
      </c>
      <c r="C32" s="13" t="s">
        <v>56</v>
      </c>
      <c r="D32" s="92">
        <f t="shared" si="0"/>
        <v>5953050</v>
      </c>
      <c r="E32" s="10">
        <v>0</v>
      </c>
      <c r="F32" s="10">
        <v>0</v>
      </c>
      <c r="G32" s="10">
        <v>0</v>
      </c>
      <c r="H32" s="10">
        <v>5953050</v>
      </c>
      <c r="J32" s="65"/>
      <c r="K32" s="65"/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92">
        <f t="shared" si="0"/>
        <v>0</v>
      </c>
      <c r="E33" s="10">
        <v>0</v>
      </c>
      <c r="F33" s="10">
        <v>0</v>
      </c>
      <c r="G33" s="10">
        <v>0</v>
      </c>
      <c r="H33" s="10">
        <v>0</v>
      </c>
      <c r="J33" s="65"/>
      <c r="K33" s="65"/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91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J34" s="65"/>
      <c r="K34" s="65"/>
    </row>
    <row r="35" spans="1:11" x14ac:dyDescent="0.2">
      <c r="A35" s="7">
        <v>30</v>
      </c>
      <c r="B35" s="11" t="s">
        <v>61</v>
      </c>
      <c r="C35" s="15" t="s">
        <v>62</v>
      </c>
      <c r="D35" s="93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J35" s="65"/>
      <c r="K35" s="65"/>
    </row>
    <row r="36" spans="1:11" ht="24" x14ac:dyDescent="0.2">
      <c r="A36" s="7">
        <v>31</v>
      </c>
      <c r="B36" s="8" t="s">
        <v>63</v>
      </c>
      <c r="C36" s="9" t="s">
        <v>64</v>
      </c>
      <c r="D36" s="91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J36" s="65"/>
      <c r="K36" s="65"/>
    </row>
    <row r="37" spans="1:11" x14ac:dyDescent="0.2">
      <c r="A37" s="7">
        <v>32</v>
      </c>
      <c r="B37" s="12" t="s">
        <v>65</v>
      </c>
      <c r="C37" s="13" t="s">
        <v>66</v>
      </c>
      <c r="D37" s="92">
        <f t="shared" si="0"/>
        <v>0</v>
      </c>
      <c r="E37" s="10">
        <v>0</v>
      </c>
      <c r="F37" s="10">
        <v>0</v>
      </c>
      <c r="G37" s="10">
        <v>0</v>
      </c>
      <c r="H37" s="10">
        <v>0</v>
      </c>
      <c r="J37" s="65"/>
      <c r="K37" s="65"/>
    </row>
    <row r="38" spans="1:11" x14ac:dyDescent="0.2">
      <c r="A38" s="7">
        <v>33</v>
      </c>
      <c r="B38" s="11" t="s">
        <v>67</v>
      </c>
      <c r="C38" s="9" t="s">
        <v>68</v>
      </c>
      <c r="D38" s="91">
        <f t="shared" si="0"/>
        <v>2089500</v>
      </c>
      <c r="E38" s="10">
        <v>0</v>
      </c>
      <c r="F38" s="10">
        <v>0</v>
      </c>
      <c r="G38" s="10">
        <v>0</v>
      </c>
      <c r="H38" s="10">
        <v>2089500</v>
      </c>
      <c r="J38" s="65"/>
      <c r="K38" s="65"/>
    </row>
    <row r="39" spans="1:11" x14ac:dyDescent="0.2">
      <c r="A39" s="7">
        <v>34</v>
      </c>
      <c r="B39" s="14" t="s">
        <v>69</v>
      </c>
      <c r="C39" s="15" t="s">
        <v>70</v>
      </c>
      <c r="D39" s="93">
        <f t="shared" si="0"/>
        <v>3283500</v>
      </c>
      <c r="E39" s="27">
        <v>0</v>
      </c>
      <c r="F39" s="27">
        <v>0</v>
      </c>
      <c r="G39" s="27">
        <v>0</v>
      </c>
      <c r="H39" s="27">
        <v>3283500</v>
      </c>
      <c r="J39" s="65"/>
      <c r="K39" s="65"/>
    </row>
    <row r="40" spans="1:11" x14ac:dyDescent="0.2">
      <c r="A40" s="7">
        <v>35</v>
      </c>
      <c r="B40" s="8" t="s">
        <v>71</v>
      </c>
      <c r="C40" s="9" t="s">
        <v>72</v>
      </c>
      <c r="D40" s="91">
        <f t="shared" si="0"/>
        <v>0</v>
      </c>
      <c r="E40" s="10">
        <v>0</v>
      </c>
      <c r="F40" s="10">
        <v>0</v>
      </c>
      <c r="G40" s="10">
        <v>0</v>
      </c>
      <c r="H40" s="10">
        <v>0</v>
      </c>
      <c r="J40" s="65"/>
      <c r="K40" s="65"/>
    </row>
    <row r="41" spans="1:11" x14ac:dyDescent="0.2">
      <c r="A41" s="7">
        <v>36</v>
      </c>
      <c r="B41" s="11" t="s">
        <v>73</v>
      </c>
      <c r="C41" s="9" t="s">
        <v>74</v>
      </c>
      <c r="D41" s="91">
        <f t="shared" si="0"/>
        <v>0</v>
      </c>
      <c r="E41" s="10">
        <v>0</v>
      </c>
      <c r="F41" s="10">
        <v>0</v>
      </c>
      <c r="G41" s="10">
        <v>0</v>
      </c>
      <c r="H41" s="10">
        <v>0</v>
      </c>
      <c r="J41" s="65"/>
      <c r="K41" s="65"/>
    </row>
    <row r="42" spans="1:11" x14ac:dyDescent="0.2">
      <c r="A42" s="7">
        <v>37</v>
      </c>
      <c r="B42" s="12" t="s">
        <v>75</v>
      </c>
      <c r="C42" s="13" t="s">
        <v>76</v>
      </c>
      <c r="D42" s="92">
        <f t="shared" si="0"/>
        <v>0</v>
      </c>
      <c r="E42" s="10">
        <v>0</v>
      </c>
      <c r="F42" s="10">
        <v>0</v>
      </c>
      <c r="G42" s="10">
        <v>0</v>
      </c>
      <c r="H42" s="10">
        <v>0</v>
      </c>
      <c r="J42" s="65"/>
      <c r="K42" s="65"/>
    </row>
    <row r="43" spans="1:11" x14ac:dyDescent="0.2">
      <c r="A43" s="7">
        <v>38</v>
      </c>
      <c r="B43" s="11" t="s">
        <v>77</v>
      </c>
      <c r="C43" s="9" t="s">
        <v>78</v>
      </c>
      <c r="D43" s="91">
        <f t="shared" si="0"/>
        <v>0</v>
      </c>
      <c r="E43" s="10">
        <v>0</v>
      </c>
      <c r="F43" s="10">
        <v>0</v>
      </c>
      <c r="G43" s="10">
        <v>0</v>
      </c>
      <c r="H43" s="10">
        <v>0</v>
      </c>
      <c r="J43" s="65"/>
      <c r="K43" s="65"/>
    </row>
    <row r="44" spans="1:11" x14ac:dyDescent="0.2">
      <c r="A44" s="7">
        <v>39</v>
      </c>
      <c r="B44" s="8" t="s">
        <v>79</v>
      </c>
      <c r="C44" s="9" t="s">
        <v>80</v>
      </c>
      <c r="D44" s="91">
        <f t="shared" si="0"/>
        <v>0</v>
      </c>
      <c r="E44" s="27">
        <v>0</v>
      </c>
      <c r="F44" s="27">
        <v>0</v>
      </c>
      <c r="G44" s="27">
        <v>0</v>
      </c>
      <c r="H44" s="27">
        <v>0</v>
      </c>
      <c r="J44" s="65"/>
      <c r="K44" s="65"/>
    </row>
    <row r="45" spans="1:11" x14ac:dyDescent="0.2">
      <c r="A45" s="7">
        <v>40</v>
      </c>
      <c r="B45" s="16" t="s">
        <v>81</v>
      </c>
      <c r="C45" s="17" t="s">
        <v>82</v>
      </c>
      <c r="D45" s="94">
        <f t="shared" si="0"/>
        <v>0</v>
      </c>
      <c r="E45" s="10">
        <v>0</v>
      </c>
      <c r="F45" s="10">
        <v>0</v>
      </c>
      <c r="G45" s="10">
        <v>0</v>
      </c>
      <c r="H45" s="10">
        <v>0</v>
      </c>
      <c r="J45" s="65"/>
      <c r="K45" s="65"/>
    </row>
    <row r="46" spans="1:11" x14ac:dyDescent="0.2">
      <c r="A46" s="7">
        <v>41</v>
      </c>
      <c r="B46" s="8" t="s">
        <v>83</v>
      </c>
      <c r="C46" s="9" t="s">
        <v>84</v>
      </c>
      <c r="D46" s="91">
        <f t="shared" si="0"/>
        <v>0</v>
      </c>
      <c r="E46" s="10">
        <v>0</v>
      </c>
      <c r="F46" s="10">
        <v>0</v>
      </c>
      <c r="G46" s="10">
        <v>0</v>
      </c>
      <c r="H46" s="10">
        <v>0</v>
      </c>
      <c r="J46" s="65"/>
      <c r="K46" s="65"/>
    </row>
    <row r="47" spans="1:11" x14ac:dyDescent="0.2">
      <c r="A47" s="7">
        <v>42</v>
      </c>
      <c r="B47" s="14" t="s">
        <v>85</v>
      </c>
      <c r="C47" s="15" t="s">
        <v>86</v>
      </c>
      <c r="D47" s="93">
        <f t="shared" si="0"/>
        <v>0</v>
      </c>
      <c r="E47" s="10">
        <v>0</v>
      </c>
      <c r="F47" s="10">
        <v>0</v>
      </c>
      <c r="G47" s="10">
        <v>0</v>
      </c>
      <c r="H47" s="10">
        <v>0</v>
      </c>
      <c r="J47" s="65"/>
      <c r="K47" s="65"/>
    </row>
    <row r="48" spans="1:11" x14ac:dyDescent="0.2">
      <c r="A48" s="7">
        <v>43</v>
      </c>
      <c r="B48" s="12" t="s">
        <v>87</v>
      </c>
      <c r="C48" s="13" t="s">
        <v>88</v>
      </c>
      <c r="D48" s="92">
        <f t="shared" si="0"/>
        <v>0</v>
      </c>
      <c r="E48" s="10">
        <v>0</v>
      </c>
      <c r="F48" s="10">
        <v>0</v>
      </c>
      <c r="G48" s="10">
        <v>0</v>
      </c>
      <c r="H48" s="10">
        <v>0</v>
      </c>
      <c r="J48" s="65"/>
      <c r="K48" s="65"/>
    </row>
    <row r="49" spans="1:11" x14ac:dyDescent="0.2">
      <c r="A49" s="7">
        <v>44</v>
      </c>
      <c r="B49" s="11" t="s">
        <v>89</v>
      </c>
      <c r="C49" s="9" t="s">
        <v>90</v>
      </c>
      <c r="D49" s="91">
        <f t="shared" si="0"/>
        <v>0</v>
      </c>
      <c r="E49" s="10">
        <v>0</v>
      </c>
      <c r="F49" s="10">
        <v>0</v>
      </c>
      <c r="G49" s="10">
        <v>0</v>
      </c>
      <c r="H49" s="10">
        <v>0</v>
      </c>
      <c r="J49" s="65"/>
      <c r="K49" s="65"/>
    </row>
    <row r="50" spans="1:11" x14ac:dyDescent="0.2">
      <c r="A50" s="7">
        <v>45</v>
      </c>
      <c r="B50" s="12" t="s">
        <v>91</v>
      </c>
      <c r="C50" s="13" t="s">
        <v>92</v>
      </c>
      <c r="D50" s="92">
        <f t="shared" si="0"/>
        <v>2985000</v>
      </c>
      <c r="E50" s="10">
        <v>0</v>
      </c>
      <c r="F50" s="10">
        <v>0</v>
      </c>
      <c r="G50" s="10">
        <v>0</v>
      </c>
      <c r="H50" s="10">
        <v>2985000</v>
      </c>
      <c r="J50" s="65"/>
      <c r="K50" s="65"/>
    </row>
    <row r="51" spans="1:11" x14ac:dyDescent="0.2">
      <c r="A51" s="7">
        <v>46</v>
      </c>
      <c r="B51" s="8" t="s">
        <v>93</v>
      </c>
      <c r="C51" s="9" t="s">
        <v>94</v>
      </c>
      <c r="D51" s="91">
        <f t="shared" si="0"/>
        <v>0</v>
      </c>
      <c r="E51" s="10">
        <v>0</v>
      </c>
      <c r="F51" s="10">
        <v>0</v>
      </c>
      <c r="G51" s="10">
        <v>0</v>
      </c>
      <c r="H51" s="10">
        <v>0</v>
      </c>
      <c r="J51" s="65"/>
      <c r="K51" s="65"/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91">
        <f t="shared" si="0"/>
        <v>0</v>
      </c>
      <c r="E52" s="10">
        <v>0</v>
      </c>
      <c r="F52" s="10">
        <v>0</v>
      </c>
      <c r="G52" s="10">
        <v>0</v>
      </c>
      <c r="H52" s="10">
        <v>0</v>
      </c>
      <c r="J52" s="65"/>
      <c r="K52" s="65"/>
    </row>
    <row r="53" spans="1:11" x14ac:dyDescent="0.2">
      <c r="A53" s="7">
        <v>48</v>
      </c>
      <c r="B53" s="18" t="s">
        <v>97</v>
      </c>
      <c r="C53" s="19" t="s">
        <v>98</v>
      </c>
      <c r="D53" s="95">
        <f>E53+F53+G53+H53</f>
        <v>0</v>
      </c>
      <c r="E53" s="10">
        <v>0</v>
      </c>
      <c r="F53" s="10">
        <v>0</v>
      </c>
      <c r="G53" s="10">
        <v>0</v>
      </c>
      <c r="H53" s="10">
        <v>0</v>
      </c>
      <c r="J53" s="65"/>
      <c r="K53" s="65"/>
    </row>
    <row r="54" spans="1:11" x14ac:dyDescent="0.2">
      <c r="A54" s="7">
        <v>49</v>
      </c>
      <c r="B54" s="12" t="s">
        <v>99</v>
      </c>
      <c r="C54" s="13" t="s">
        <v>100</v>
      </c>
      <c r="D54" s="92">
        <f t="shared" si="0"/>
        <v>0</v>
      </c>
      <c r="E54" s="10">
        <v>0</v>
      </c>
      <c r="F54" s="10">
        <v>0</v>
      </c>
      <c r="G54" s="10">
        <v>0</v>
      </c>
      <c r="H54" s="10">
        <v>0</v>
      </c>
      <c r="J54" s="65"/>
      <c r="K54" s="65"/>
    </row>
    <row r="55" spans="1:11" x14ac:dyDescent="0.2">
      <c r="A55" s="7">
        <v>50</v>
      </c>
      <c r="B55" s="11" t="s">
        <v>101</v>
      </c>
      <c r="C55" s="9" t="s">
        <v>102</v>
      </c>
      <c r="D55" s="91">
        <f t="shared" si="0"/>
        <v>0</v>
      </c>
      <c r="E55" s="10">
        <v>0</v>
      </c>
      <c r="F55" s="10">
        <v>0</v>
      </c>
      <c r="G55" s="10">
        <v>0</v>
      </c>
      <c r="H55" s="10">
        <v>0</v>
      </c>
      <c r="J55" s="65"/>
      <c r="K55" s="65"/>
    </row>
    <row r="56" spans="1:11" ht="10.5" customHeight="1" x14ac:dyDescent="0.2">
      <c r="A56" s="7">
        <v>51</v>
      </c>
      <c r="B56" s="12" t="s">
        <v>103</v>
      </c>
      <c r="C56" s="13" t="s">
        <v>104</v>
      </c>
      <c r="D56" s="92">
        <f t="shared" si="0"/>
        <v>0</v>
      </c>
      <c r="E56" s="10">
        <v>0</v>
      </c>
      <c r="F56" s="10">
        <v>0</v>
      </c>
      <c r="G56" s="10">
        <v>0</v>
      </c>
      <c r="H56" s="10">
        <v>0</v>
      </c>
      <c r="J56" s="65"/>
      <c r="K56" s="65"/>
    </row>
    <row r="57" spans="1:11" x14ac:dyDescent="0.2">
      <c r="A57" s="7">
        <v>52</v>
      </c>
      <c r="B57" s="11" t="s">
        <v>105</v>
      </c>
      <c r="C57" s="9" t="s">
        <v>106</v>
      </c>
      <c r="D57" s="91">
        <f t="shared" si="0"/>
        <v>0</v>
      </c>
      <c r="E57" s="10">
        <v>0</v>
      </c>
      <c r="F57" s="10">
        <v>0</v>
      </c>
      <c r="G57" s="10">
        <v>0</v>
      </c>
      <c r="H57" s="10">
        <v>0</v>
      </c>
      <c r="J57" s="65"/>
      <c r="K57" s="65"/>
    </row>
    <row r="58" spans="1:11" x14ac:dyDescent="0.2">
      <c r="A58" s="7">
        <v>53</v>
      </c>
      <c r="B58" s="12" t="s">
        <v>107</v>
      </c>
      <c r="C58" s="13" t="s">
        <v>108</v>
      </c>
      <c r="D58" s="92">
        <f t="shared" si="0"/>
        <v>0</v>
      </c>
      <c r="E58" s="10">
        <v>0</v>
      </c>
      <c r="F58" s="10">
        <v>0</v>
      </c>
      <c r="G58" s="10">
        <v>0</v>
      </c>
      <c r="H58" s="10">
        <v>0</v>
      </c>
      <c r="J58" s="65"/>
      <c r="K58" s="65"/>
    </row>
    <row r="59" spans="1:11" x14ac:dyDescent="0.2">
      <c r="A59" s="7">
        <v>54</v>
      </c>
      <c r="B59" s="12" t="s">
        <v>109</v>
      </c>
      <c r="C59" s="13" t="s">
        <v>110</v>
      </c>
      <c r="D59" s="92">
        <f t="shared" si="0"/>
        <v>1806250</v>
      </c>
      <c r="E59" s="10">
        <v>0</v>
      </c>
      <c r="F59" s="10">
        <v>0</v>
      </c>
      <c r="G59" s="10">
        <v>0</v>
      </c>
      <c r="H59" s="10">
        <v>1806250</v>
      </c>
      <c r="J59" s="65"/>
      <c r="K59" s="65"/>
    </row>
    <row r="60" spans="1:11" x14ac:dyDescent="0.2">
      <c r="A60" s="7">
        <v>55</v>
      </c>
      <c r="B60" s="12" t="s">
        <v>111</v>
      </c>
      <c r="C60" s="13" t="s">
        <v>112</v>
      </c>
      <c r="D60" s="92">
        <f t="shared" si="0"/>
        <v>0</v>
      </c>
      <c r="E60" s="10">
        <v>0</v>
      </c>
      <c r="F60" s="10">
        <v>0</v>
      </c>
      <c r="G60" s="10">
        <v>0</v>
      </c>
      <c r="H60" s="10">
        <v>0</v>
      </c>
      <c r="J60" s="65"/>
      <c r="K60" s="65"/>
    </row>
    <row r="61" spans="1:11" x14ac:dyDescent="0.2">
      <c r="A61" s="7">
        <v>56</v>
      </c>
      <c r="B61" s="12" t="s">
        <v>113</v>
      </c>
      <c r="C61" s="13" t="s">
        <v>114</v>
      </c>
      <c r="D61" s="92">
        <f t="shared" si="0"/>
        <v>0</v>
      </c>
      <c r="E61" s="10">
        <v>0</v>
      </c>
      <c r="F61" s="10">
        <v>0</v>
      </c>
      <c r="G61" s="10">
        <v>0</v>
      </c>
      <c r="H61" s="10">
        <v>0</v>
      </c>
      <c r="J61" s="65"/>
      <c r="K61" s="65"/>
    </row>
    <row r="62" spans="1:11" x14ac:dyDescent="0.2">
      <c r="A62" s="7">
        <v>57</v>
      </c>
      <c r="B62" s="12" t="s">
        <v>115</v>
      </c>
      <c r="C62" s="13" t="s">
        <v>116</v>
      </c>
      <c r="D62" s="92">
        <f t="shared" si="0"/>
        <v>0</v>
      </c>
      <c r="E62" s="10">
        <v>0</v>
      </c>
      <c r="F62" s="10">
        <v>0</v>
      </c>
      <c r="G62" s="10">
        <v>0</v>
      </c>
      <c r="H62" s="10">
        <v>0</v>
      </c>
      <c r="J62" s="65"/>
      <c r="K62" s="65"/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92">
        <f t="shared" si="0"/>
        <v>0</v>
      </c>
      <c r="E63" s="10">
        <v>0</v>
      </c>
      <c r="F63" s="10">
        <v>0</v>
      </c>
      <c r="G63" s="10">
        <v>0</v>
      </c>
      <c r="H63" s="10">
        <v>0</v>
      </c>
      <c r="J63" s="65"/>
      <c r="K63" s="65"/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92">
        <f t="shared" si="0"/>
        <v>0</v>
      </c>
      <c r="E64" s="10">
        <v>0</v>
      </c>
      <c r="F64" s="10">
        <v>0</v>
      </c>
      <c r="G64" s="10">
        <v>0</v>
      </c>
      <c r="H64" s="10">
        <v>0</v>
      </c>
      <c r="J64" s="65"/>
      <c r="K64" s="65"/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93">
        <f t="shared" si="0"/>
        <v>0</v>
      </c>
      <c r="E65" s="10">
        <v>0</v>
      </c>
      <c r="F65" s="10">
        <v>0</v>
      </c>
      <c r="G65" s="10">
        <v>0</v>
      </c>
      <c r="H65" s="10">
        <v>0</v>
      </c>
      <c r="J65" s="65"/>
      <c r="K65" s="65"/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92">
        <f t="shared" si="0"/>
        <v>0</v>
      </c>
      <c r="E66" s="10">
        <v>0</v>
      </c>
      <c r="F66" s="10">
        <v>0</v>
      </c>
      <c r="G66" s="10">
        <v>0</v>
      </c>
      <c r="H66" s="10">
        <v>0</v>
      </c>
      <c r="J66" s="65"/>
      <c r="K66" s="65"/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92">
        <f t="shared" si="0"/>
        <v>0</v>
      </c>
      <c r="E67" s="10">
        <v>0</v>
      </c>
      <c r="F67" s="10">
        <v>0</v>
      </c>
      <c r="G67" s="10">
        <v>0</v>
      </c>
      <c r="H67" s="10">
        <v>0</v>
      </c>
      <c r="J67" s="65"/>
      <c r="K67" s="65"/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92">
        <f t="shared" si="0"/>
        <v>0</v>
      </c>
      <c r="E68" s="10">
        <v>0</v>
      </c>
      <c r="F68" s="10">
        <v>0</v>
      </c>
      <c r="G68" s="10">
        <v>0</v>
      </c>
      <c r="H68" s="10">
        <v>0</v>
      </c>
      <c r="J68" s="65"/>
      <c r="K68" s="65"/>
    </row>
    <row r="69" spans="1:11" ht="24" x14ac:dyDescent="0.2">
      <c r="A69" s="7">
        <v>64</v>
      </c>
      <c r="B69" s="8" t="s">
        <v>129</v>
      </c>
      <c r="C69" s="13" t="s">
        <v>130</v>
      </c>
      <c r="D69" s="92">
        <f t="shared" si="0"/>
        <v>0</v>
      </c>
      <c r="E69" s="10">
        <v>0</v>
      </c>
      <c r="F69" s="10">
        <v>0</v>
      </c>
      <c r="G69" s="10">
        <v>0</v>
      </c>
      <c r="H69" s="10">
        <v>0</v>
      </c>
      <c r="J69" s="65"/>
      <c r="K69" s="65"/>
    </row>
    <row r="70" spans="1:11" x14ac:dyDescent="0.2">
      <c r="A70" s="7">
        <v>65</v>
      </c>
      <c r="B70" s="11" t="s">
        <v>131</v>
      </c>
      <c r="C70" s="13" t="s">
        <v>132</v>
      </c>
      <c r="D70" s="92">
        <f t="shared" si="0"/>
        <v>0</v>
      </c>
      <c r="E70" s="10">
        <v>0</v>
      </c>
      <c r="F70" s="10">
        <v>0</v>
      </c>
      <c r="G70" s="10">
        <v>0</v>
      </c>
      <c r="H70" s="10">
        <v>0</v>
      </c>
      <c r="J70" s="65"/>
      <c r="K70" s="65"/>
    </row>
    <row r="71" spans="1:11" x14ac:dyDescent="0.2">
      <c r="A71" s="7">
        <v>66</v>
      </c>
      <c r="B71" s="8" t="s">
        <v>133</v>
      </c>
      <c r="C71" s="13" t="s">
        <v>134</v>
      </c>
      <c r="D71" s="92">
        <f t="shared" ref="D71:D134" si="1">E71+F71+G71+H71</f>
        <v>0</v>
      </c>
      <c r="E71" s="10">
        <v>0</v>
      </c>
      <c r="F71" s="10">
        <v>0</v>
      </c>
      <c r="G71" s="10">
        <v>0</v>
      </c>
      <c r="H71" s="10">
        <v>0</v>
      </c>
      <c r="J71" s="65"/>
      <c r="K71" s="65"/>
    </row>
    <row r="72" spans="1:11" x14ac:dyDescent="0.2">
      <c r="A72" s="7">
        <v>67</v>
      </c>
      <c r="B72" s="11" t="s">
        <v>135</v>
      </c>
      <c r="C72" s="13" t="s">
        <v>136</v>
      </c>
      <c r="D72" s="92">
        <f t="shared" si="1"/>
        <v>0</v>
      </c>
      <c r="E72" s="10">
        <v>0</v>
      </c>
      <c r="F72" s="10">
        <v>0</v>
      </c>
      <c r="G72" s="10">
        <v>0</v>
      </c>
      <c r="H72" s="10">
        <v>0</v>
      </c>
      <c r="J72" s="65"/>
      <c r="K72" s="65"/>
    </row>
    <row r="73" spans="1:11" x14ac:dyDescent="0.2">
      <c r="A73" s="7">
        <v>68</v>
      </c>
      <c r="B73" s="11" t="s">
        <v>137</v>
      </c>
      <c r="C73" s="13" t="s">
        <v>138</v>
      </c>
      <c r="D73" s="92">
        <f t="shared" si="1"/>
        <v>0</v>
      </c>
      <c r="E73" s="10">
        <v>0</v>
      </c>
      <c r="F73" s="10">
        <v>0</v>
      </c>
      <c r="G73" s="10">
        <v>0</v>
      </c>
      <c r="H73" s="10">
        <v>0</v>
      </c>
      <c r="J73" s="65"/>
      <c r="K73" s="65"/>
    </row>
    <row r="74" spans="1:11" x14ac:dyDescent="0.2">
      <c r="A74" s="7">
        <v>69</v>
      </c>
      <c r="B74" s="11" t="s">
        <v>139</v>
      </c>
      <c r="C74" s="13" t="s">
        <v>140</v>
      </c>
      <c r="D74" s="92">
        <f t="shared" si="1"/>
        <v>1514125</v>
      </c>
      <c r="E74" s="10">
        <v>0</v>
      </c>
      <c r="F74" s="10">
        <v>0</v>
      </c>
      <c r="G74" s="10">
        <v>0</v>
      </c>
      <c r="H74" s="10">
        <v>1514125</v>
      </c>
      <c r="J74" s="65"/>
      <c r="K74" s="65"/>
    </row>
    <row r="75" spans="1:11" x14ac:dyDescent="0.2">
      <c r="A75" s="7">
        <v>70</v>
      </c>
      <c r="B75" s="12" t="s">
        <v>141</v>
      </c>
      <c r="C75" s="13" t="s">
        <v>142</v>
      </c>
      <c r="D75" s="92">
        <f t="shared" si="1"/>
        <v>0</v>
      </c>
      <c r="E75" s="10">
        <v>0</v>
      </c>
      <c r="F75" s="10">
        <v>0</v>
      </c>
      <c r="G75" s="10">
        <v>0</v>
      </c>
      <c r="H75" s="10">
        <v>0</v>
      </c>
      <c r="J75" s="65"/>
      <c r="K75" s="65"/>
    </row>
    <row r="76" spans="1:11" x14ac:dyDescent="0.2">
      <c r="A76" s="7">
        <v>71</v>
      </c>
      <c r="B76" s="11" t="s">
        <v>143</v>
      </c>
      <c r="C76" s="9" t="s">
        <v>144</v>
      </c>
      <c r="D76" s="91">
        <f t="shared" si="1"/>
        <v>0</v>
      </c>
      <c r="E76" s="10">
        <v>0</v>
      </c>
      <c r="F76" s="10">
        <v>0</v>
      </c>
      <c r="G76" s="10">
        <v>0</v>
      </c>
      <c r="H76" s="10">
        <v>0</v>
      </c>
      <c r="J76" s="65"/>
      <c r="K76" s="65"/>
    </row>
    <row r="77" spans="1:11" x14ac:dyDescent="0.2">
      <c r="A77" s="7">
        <v>72</v>
      </c>
      <c r="B77" s="12" t="s">
        <v>145</v>
      </c>
      <c r="C77" s="13" t="s">
        <v>146</v>
      </c>
      <c r="D77" s="92">
        <f t="shared" si="1"/>
        <v>0</v>
      </c>
      <c r="E77" s="10">
        <v>0</v>
      </c>
      <c r="F77" s="10">
        <v>0</v>
      </c>
      <c r="G77" s="10">
        <v>0</v>
      </c>
      <c r="H77" s="10">
        <v>0</v>
      </c>
      <c r="J77" s="65"/>
      <c r="K77" s="65"/>
    </row>
    <row r="78" spans="1:11" x14ac:dyDescent="0.2">
      <c r="A78" s="7">
        <v>73</v>
      </c>
      <c r="B78" s="11" t="s">
        <v>147</v>
      </c>
      <c r="C78" s="13" t="s">
        <v>148</v>
      </c>
      <c r="D78" s="92">
        <f t="shared" si="1"/>
        <v>2237900</v>
      </c>
      <c r="E78" s="10">
        <v>0</v>
      </c>
      <c r="F78" s="10">
        <v>0</v>
      </c>
      <c r="G78" s="10">
        <v>0</v>
      </c>
      <c r="H78" s="10">
        <v>2237900</v>
      </c>
      <c r="J78" s="65"/>
      <c r="K78" s="65"/>
    </row>
    <row r="79" spans="1:11" x14ac:dyDescent="0.2">
      <c r="A79" s="7">
        <v>74</v>
      </c>
      <c r="B79" s="12" t="s">
        <v>149</v>
      </c>
      <c r="C79" s="13" t="s">
        <v>150</v>
      </c>
      <c r="D79" s="92">
        <f t="shared" si="1"/>
        <v>0</v>
      </c>
      <c r="E79" s="10">
        <v>0</v>
      </c>
      <c r="F79" s="10">
        <v>0</v>
      </c>
      <c r="G79" s="10">
        <v>0</v>
      </c>
      <c r="H79" s="10">
        <v>0</v>
      </c>
      <c r="J79" s="65"/>
      <c r="K79" s="65"/>
    </row>
    <row r="80" spans="1:11" x14ac:dyDescent="0.2">
      <c r="A80" s="7">
        <v>75</v>
      </c>
      <c r="B80" s="12" t="s">
        <v>151</v>
      </c>
      <c r="C80" s="13" t="s">
        <v>152</v>
      </c>
      <c r="D80" s="92">
        <f t="shared" si="1"/>
        <v>0</v>
      </c>
      <c r="E80" s="10">
        <v>0</v>
      </c>
      <c r="F80" s="10">
        <v>0</v>
      </c>
      <c r="G80" s="10">
        <v>0</v>
      </c>
      <c r="H80" s="10">
        <v>0</v>
      </c>
      <c r="J80" s="65"/>
      <c r="K80" s="65"/>
    </row>
    <row r="81" spans="1:11" ht="24" x14ac:dyDescent="0.2">
      <c r="A81" s="7">
        <v>76</v>
      </c>
      <c r="B81" s="20" t="s">
        <v>153</v>
      </c>
      <c r="C81" s="19" t="s">
        <v>154</v>
      </c>
      <c r="D81" s="95">
        <f t="shared" si="1"/>
        <v>0</v>
      </c>
      <c r="E81" s="10">
        <v>0</v>
      </c>
      <c r="F81" s="10">
        <v>0</v>
      </c>
      <c r="G81" s="10">
        <v>0</v>
      </c>
      <c r="H81" s="10">
        <v>0</v>
      </c>
      <c r="J81" s="65"/>
      <c r="K81" s="65"/>
    </row>
    <row r="82" spans="1:11" ht="24" x14ac:dyDescent="0.2">
      <c r="A82" s="7">
        <v>77</v>
      </c>
      <c r="B82" s="8" t="s">
        <v>155</v>
      </c>
      <c r="C82" s="13" t="s">
        <v>156</v>
      </c>
      <c r="D82" s="92">
        <f t="shared" si="1"/>
        <v>0</v>
      </c>
      <c r="E82" s="10">
        <v>0</v>
      </c>
      <c r="F82" s="10">
        <v>0</v>
      </c>
      <c r="G82" s="10">
        <v>0</v>
      </c>
      <c r="H82" s="10">
        <v>0</v>
      </c>
      <c r="J82" s="65"/>
      <c r="K82" s="65"/>
    </row>
    <row r="83" spans="1:11" ht="24" x14ac:dyDescent="0.2">
      <c r="A83" s="7">
        <v>78</v>
      </c>
      <c r="B83" s="11" t="s">
        <v>157</v>
      </c>
      <c r="C83" s="13" t="s">
        <v>158</v>
      </c>
      <c r="D83" s="92">
        <f t="shared" si="1"/>
        <v>0</v>
      </c>
      <c r="E83" s="10">
        <v>0</v>
      </c>
      <c r="F83" s="10">
        <v>0</v>
      </c>
      <c r="G83" s="10">
        <v>0</v>
      </c>
      <c r="H83" s="10">
        <v>0</v>
      </c>
      <c r="J83" s="65"/>
      <c r="K83" s="65"/>
    </row>
    <row r="84" spans="1:11" ht="24" x14ac:dyDescent="0.2">
      <c r="A84" s="7">
        <v>79</v>
      </c>
      <c r="B84" s="11" t="s">
        <v>159</v>
      </c>
      <c r="C84" s="13" t="s">
        <v>160</v>
      </c>
      <c r="D84" s="92">
        <f t="shared" si="1"/>
        <v>0</v>
      </c>
      <c r="E84" s="10">
        <v>0</v>
      </c>
      <c r="F84" s="10">
        <v>0</v>
      </c>
      <c r="G84" s="10">
        <v>0</v>
      </c>
      <c r="H84" s="10">
        <v>0</v>
      </c>
      <c r="J84" s="65"/>
      <c r="K84" s="65"/>
    </row>
    <row r="85" spans="1:11" ht="24" x14ac:dyDescent="0.2">
      <c r="A85" s="7">
        <v>80</v>
      </c>
      <c r="B85" s="8" t="s">
        <v>161</v>
      </c>
      <c r="C85" s="13" t="s">
        <v>162</v>
      </c>
      <c r="D85" s="92">
        <f t="shared" si="1"/>
        <v>0</v>
      </c>
      <c r="E85" s="10">
        <v>0</v>
      </c>
      <c r="F85" s="10">
        <v>0</v>
      </c>
      <c r="G85" s="10">
        <v>0</v>
      </c>
      <c r="H85" s="10">
        <v>0</v>
      </c>
      <c r="J85" s="65"/>
      <c r="K85" s="65"/>
    </row>
    <row r="86" spans="1:11" ht="24" x14ac:dyDescent="0.2">
      <c r="A86" s="7">
        <v>81</v>
      </c>
      <c r="B86" s="8" t="s">
        <v>163</v>
      </c>
      <c r="C86" s="13" t="s">
        <v>164</v>
      </c>
      <c r="D86" s="92">
        <f t="shared" si="1"/>
        <v>0</v>
      </c>
      <c r="E86" s="10">
        <v>0</v>
      </c>
      <c r="F86" s="10">
        <v>0</v>
      </c>
      <c r="G86" s="10">
        <v>0</v>
      </c>
      <c r="H86" s="10">
        <v>0</v>
      </c>
      <c r="J86" s="65"/>
      <c r="K86" s="65"/>
    </row>
    <row r="87" spans="1:11" ht="24" x14ac:dyDescent="0.2">
      <c r="A87" s="7">
        <v>82</v>
      </c>
      <c r="B87" s="8" t="s">
        <v>165</v>
      </c>
      <c r="C87" s="13" t="s">
        <v>166</v>
      </c>
      <c r="D87" s="92">
        <f t="shared" si="1"/>
        <v>0</v>
      </c>
      <c r="E87" s="10">
        <v>0</v>
      </c>
      <c r="F87" s="10">
        <v>0</v>
      </c>
      <c r="G87" s="10">
        <v>0</v>
      </c>
      <c r="H87" s="10">
        <v>0</v>
      </c>
      <c r="J87" s="65"/>
      <c r="K87" s="65"/>
    </row>
    <row r="88" spans="1:11" x14ac:dyDescent="0.2">
      <c r="A88" s="7">
        <v>83</v>
      </c>
      <c r="B88" s="12" t="s">
        <v>167</v>
      </c>
      <c r="C88" s="13" t="s">
        <v>168</v>
      </c>
      <c r="D88" s="92">
        <f t="shared" si="1"/>
        <v>0</v>
      </c>
      <c r="E88" s="10">
        <v>0</v>
      </c>
      <c r="F88" s="10">
        <v>0</v>
      </c>
      <c r="G88" s="10">
        <v>0</v>
      </c>
      <c r="H88" s="10">
        <v>0</v>
      </c>
      <c r="J88" s="65"/>
      <c r="K88" s="65"/>
    </row>
    <row r="89" spans="1:11" x14ac:dyDescent="0.2">
      <c r="A89" s="7">
        <v>84</v>
      </c>
      <c r="B89" s="8" t="s">
        <v>169</v>
      </c>
      <c r="C89" s="13" t="s">
        <v>170</v>
      </c>
      <c r="D89" s="92">
        <f t="shared" si="1"/>
        <v>0</v>
      </c>
      <c r="E89" s="10">
        <v>0</v>
      </c>
      <c r="F89" s="10">
        <v>0</v>
      </c>
      <c r="G89" s="10">
        <v>0</v>
      </c>
      <c r="H89" s="10">
        <v>0</v>
      </c>
      <c r="J89" s="65"/>
      <c r="K89" s="65"/>
    </row>
    <row r="90" spans="1:11" x14ac:dyDescent="0.2">
      <c r="A90" s="7">
        <v>85</v>
      </c>
      <c r="B90" s="12" t="s">
        <v>171</v>
      </c>
      <c r="C90" s="13" t="s">
        <v>172</v>
      </c>
      <c r="D90" s="92">
        <f t="shared" si="1"/>
        <v>0</v>
      </c>
      <c r="E90" s="10">
        <v>0</v>
      </c>
      <c r="F90" s="10">
        <v>0</v>
      </c>
      <c r="G90" s="10">
        <v>0</v>
      </c>
      <c r="H90" s="10">
        <v>0</v>
      </c>
      <c r="J90" s="65"/>
      <c r="K90" s="65"/>
    </row>
    <row r="91" spans="1:11" x14ac:dyDescent="0.2">
      <c r="A91" s="7">
        <v>86</v>
      </c>
      <c r="B91" s="14" t="s">
        <v>173</v>
      </c>
      <c r="C91" s="15" t="s">
        <v>174</v>
      </c>
      <c r="D91" s="93">
        <f t="shared" si="1"/>
        <v>0</v>
      </c>
      <c r="E91" s="10">
        <v>0</v>
      </c>
      <c r="F91" s="10">
        <v>0</v>
      </c>
      <c r="G91" s="10">
        <v>0</v>
      </c>
      <c r="H91" s="10">
        <v>0</v>
      </c>
      <c r="J91" s="65"/>
      <c r="K91" s="65"/>
    </row>
    <row r="92" spans="1:11" x14ac:dyDescent="0.2">
      <c r="A92" s="7">
        <v>87</v>
      </c>
      <c r="B92" s="8" t="s">
        <v>175</v>
      </c>
      <c r="C92" s="13" t="s">
        <v>176</v>
      </c>
      <c r="D92" s="92">
        <f t="shared" si="1"/>
        <v>0</v>
      </c>
      <c r="E92" s="10">
        <v>0</v>
      </c>
      <c r="F92" s="10">
        <v>0</v>
      </c>
      <c r="G92" s="10">
        <v>0</v>
      </c>
      <c r="H92" s="10">
        <v>0</v>
      </c>
      <c r="J92" s="65"/>
      <c r="K92" s="65"/>
    </row>
    <row r="93" spans="1:11" x14ac:dyDescent="0.2">
      <c r="A93" s="7">
        <v>88</v>
      </c>
      <c r="B93" s="8" t="s">
        <v>177</v>
      </c>
      <c r="C93" s="13" t="s">
        <v>178</v>
      </c>
      <c r="D93" s="92">
        <f t="shared" si="1"/>
        <v>3253800</v>
      </c>
      <c r="E93" s="10">
        <v>0</v>
      </c>
      <c r="F93" s="10">
        <v>0</v>
      </c>
      <c r="G93" s="10">
        <v>0</v>
      </c>
      <c r="H93" s="10">
        <v>3253800</v>
      </c>
      <c r="J93" s="65"/>
      <c r="K93" s="65"/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93">
        <f t="shared" si="1"/>
        <v>0</v>
      </c>
      <c r="E94" s="10">
        <v>0</v>
      </c>
      <c r="F94" s="10">
        <v>0</v>
      </c>
      <c r="G94" s="10">
        <v>0</v>
      </c>
      <c r="H94" s="10">
        <v>0</v>
      </c>
      <c r="J94" s="65"/>
      <c r="K94" s="65"/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92">
        <f t="shared" si="1"/>
        <v>0</v>
      </c>
      <c r="E95" s="10">
        <v>0</v>
      </c>
      <c r="F95" s="10">
        <v>0</v>
      </c>
      <c r="G95" s="10">
        <v>0</v>
      </c>
      <c r="H95" s="10">
        <v>0</v>
      </c>
      <c r="J95" s="65"/>
      <c r="K95" s="65"/>
    </row>
    <row r="96" spans="1:11" x14ac:dyDescent="0.2">
      <c r="A96" s="7">
        <v>91</v>
      </c>
      <c r="B96" s="14" t="s">
        <v>183</v>
      </c>
      <c r="C96" s="15" t="s">
        <v>184</v>
      </c>
      <c r="D96" s="93">
        <f t="shared" si="1"/>
        <v>2985000</v>
      </c>
      <c r="E96" s="10">
        <v>0</v>
      </c>
      <c r="F96" s="10">
        <v>0</v>
      </c>
      <c r="G96" s="10">
        <v>0</v>
      </c>
      <c r="H96" s="10">
        <v>2985000</v>
      </c>
      <c r="J96" s="65"/>
      <c r="K96" s="65"/>
    </row>
    <row r="97" spans="1:11" x14ac:dyDescent="0.2">
      <c r="A97" s="7">
        <v>92</v>
      </c>
      <c r="B97" s="11" t="s">
        <v>185</v>
      </c>
      <c r="C97" s="13" t="s">
        <v>186</v>
      </c>
      <c r="D97" s="92">
        <f t="shared" si="1"/>
        <v>0</v>
      </c>
      <c r="E97" s="10">
        <v>0</v>
      </c>
      <c r="F97" s="10">
        <v>0</v>
      </c>
      <c r="G97" s="10">
        <v>0</v>
      </c>
      <c r="H97" s="10">
        <v>0</v>
      </c>
      <c r="J97" s="65"/>
      <c r="K97" s="65"/>
    </row>
    <row r="98" spans="1:11" x14ac:dyDescent="0.2">
      <c r="A98" s="7">
        <v>93</v>
      </c>
      <c r="B98" s="12" t="s">
        <v>187</v>
      </c>
      <c r="C98" s="13" t="s">
        <v>188</v>
      </c>
      <c r="D98" s="92">
        <f t="shared" si="1"/>
        <v>3418310</v>
      </c>
      <c r="E98" s="10">
        <v>3418310</v>
      </c>
      <c r="F98" s="10">
        <v>0</v>
      </c>
      <c r="G98" s="10">
        <v>0</v>
      </c>
      <c r="H98" s="10">
        <v>0</v>
      </c>
      <c r="J98" s="65"/>
      <c r="K98" s="65"/>
    </row>
    <row r="99" spans="1:11" ht="24" x14ac:dyDescent="0.2">
      <c r="A99" s="7">
        <v>94</v>
      </c>
      <c r="B99" s="11" t="s">
        <v>189</v>
      </c>
      <c r="C99" s="9" t="s">
        <v>190</v>
      </c>
      <c r="D99" s="91">
        <f t="shared" si="1"/>
        <v>0</v>
      </c>
      <c r="E99" s="10">
        <v>0</v>
      </c>
      <c r="F99" s="10">
        <v>0</v>
      </c>
      <c r="G99" s="10">
        <v>0</v>
      </c>
      <c r="H99" s="10">
        <v>0</v>
      </c>
      <c r="J99" s="65"/>
      <c r="K99" s="65"/>
    </row>
    <row r="100" spans="1:11" x14ac:dyDescent="0.2">
      <c r="A100" s="7">
        <v>95</v>
      </c>
      <c r="B100" s="11" t="s">
        <v>191</v>
      </c>
      <c r="C100" s="15" t="s">
        <v>192</v>
      </c>
      <c r="D100" s="93">
        <f t="shared" si="1"/>
        <v>0</v>
      </c>
      <c r="E100" s="10">
        <v>0</v>
      </c>
      <c r="F100" s="10">
        <v>0</v>
      </c>
      <c r="G100" s="10">
        <v>0</v>
      </c>
      <c r="H100" s="10">
        <v>0</v>
      </c>
      <c r="J100" s="65"/>
      <c r="K100" s="65"/>
    </row>
    <row r="101" spans="1:11" x14ac:dyDescent="0.2">
      <c r="A101" s="7">
        <v>96</v>
      </c>
      <c r="B101" s="12" t="s">
        <v>193</v>
      </c>
      <c r="C101" s="13" t="s">
        <v>194</v>
      </c>
      <c r="D101" s="92">
        <f t="shared" si="1"/>
        <v>873875</v>
      </c>
      <c r="E101" s="10">
        <v>0</v>
      </c>
      <c r="F101" s="10">
        <v>0</v>
      </c>
      <c r="G101" s="10">
        <v>0</v>
      </c>
      <c r="H101" s="10">
        <v>873875</v>
      </c>
      <c r="J101" s="65"/>
      <c r="K101" s="65"/>
    </row>
    <row r="102" spans="1:11" x14ac:dyDescent="0.2">
      <c r="A102" s="7">
        <v>97</v>
      </c>
      <c r="B102" s="11" t="s">
        <v>195</v>
      </c>
      <c r="C102" s="21" t="s">
        <v>196</v>
      </c>
      <c r="D102" s="96">
        <f t="shared" si="1"/>
        <v>0</v>
      </c>
      <c r="E102" s="10">
        <v>0</v>
      </c>
      <c r="F102" s="10">
        <v>0</v>
      </c>
      <c r="G102" s="10">
        <v>0</v>
      </c>
      <c r="H102" s="10">
        <v>0</v>
      </c>
      <c r="J102" s="65"/>
      <c r="K102" s="65"/>
    </row>
    <row r="103" spans="1:11" x14ac:dyDescent="0.2">
      <c r="A103" s="7">
        <v>98</v>
      </c>
      <c r="B103" s="12" t="s">
        <v>197</v>
      </c>
      <c r="C103" s="13" t="s">
        <v>198</v>
      </c>
      <c r="D103" s="92">
        <f t="shared" si="1"/>
        <v>0</v>
      </c>
      <c r="E103" s="10">
        <v>0</v>
      </c>
      <c r="F103" s="10">
        <v>0</v>
      </c>
      <c r="G103" s="10">
        <v>0</v>
      </c>
      <c r="H103" s="10">
        <v>0</v>
      </c>
      <c r="J103" s="65"/>
      <c r="K103" s="65"/>
    </row>
    <row r="104" spans="1:11" x14ac:dyDescent="0.2">
      <c r="A104" s="7">
        <v>99</v>
      </c>
      <c r="B104" s="12" t="s">
        <v>199</v>
      </c>
      <c r="C104" s="13" t="s">
        <v>200</v>
      </c>
      <c r="D104" s="92">
        <f t="shared" si="1"/>
        <v>0</v>
      </c>
      <c r="E104" s="10">
        <v>0</v>
      </c>
      <c r="F104" s="10">
        <v>0</v>
      </c>
      <c r="G104" s="10">
        <v>0</v>
      </c>
      <c r="H104" s="10">
        <v>0</v>
      </c>
      <c r="J104" s="65"/>
      <c r="K104" s="65"/>
    </row>
    <row r="105" spans="1:11" x14ac:dyDescent="0.2">
      <c r="A105" s="7">
        <v>100</v>
      </c>
      <c r="B105" s="11" t="s">
        <v>201</v>
      </c>
      <c r="C105" s="15" t="s">
        <v>202</v>
      </c>
      <c r="D105" s="93">
        <f t="shared" si="1"/>
        <v>0</v>
      </c>
      <c r="E105" s="10">
        <v>0</v>
      </c>
      <c r="F105" s="10">
        <v>0</v>
      </c>
      <c r="G105" s="10">
        <v>0</v>
      </c>
      <c r="H105" s="10">
        <v>0</v>
      </c>
      <c r="J105" s="65"/>
      <c r="K105" s="65"/>
    </row>
    <row r="106" spans="1:11" x14ac:dyDescent="0.2">
      <c r="A106" s="7">
        <v>101</v>
      </c>
      <c r="B106" s="11" t="s">
        <v>203</v>
      </c>
      <c r="C106" s="9" t="s">
        <v>204</v>
      </c>
      <c r="D106" s="91">
        <f t="shared" si="1"/>
        <v>0</v>
      </c>
      <c r="E106" s="10">
        <v>0</v>
      </c>
      <c r="F106" s="10">
        <v>0</v>
      </c>
      <c r="G106" s="10">
        <v>0</v>
      </c>
      <c r="H106" s="10">
        <v>0</v>
      </c>
      <c r="J106" s="65"/>
      <c r="K106" s="65"/>
    </row>
    <row r="107" spans="1:11" x14ac:dyDescent="0.2">
      <c r="A107" s="7">
        <v>102</v>
      </c>
      <c r="B107" s="8" t="s">
        <v>205</v>
      </c>
      <c r="C107" s="9" t="s">
        <v>206</v>
      </c>
      <c r="D107" s="91">
        <f t="shared" si="1"/>
        <v>0</v>
      </c>
      <c r="E107" s="10">
        <v>0</v>
      </c>
      <c r="F107" s="10">
        <v>0</v>
      </c>
      <c r="G107" s="10">
        <v>0</v>
      </c>
      <c r="H107" s="10">
        <v>0</v>
      </c>
      <c r="J107" s="65"/>
      <c r="K107" s="65"/>
    </row>
    <row r="108" spans="1:11" x14ac:dyDescent="0.2">
      <c r="A108" s="7">
        <v>103</v>
      </c>
      <c r="B108" s="8" t="s">
        <v>207</v>
      </c>
      <c r="C108" s="9" t="s">
        <v>208</v>
      </c>
      <c r="D108" s="91">
        <f t="shared" si="1"/>
        <v>0</v>
      </c>
      <c r="E108" s="10">
        <v>0</v>
      </c>
      <c r="F108" s="10">
        <v>0</v>
      </c>
      <c r="G108" s="10">
        <v>0</v>
      </c>
      <c r="H108" s="10">
        <v>0</v>
      </c>
      <c r="J108" s="65"/>
      <c r="K108" s="65"/>
    </row>
    <row r="109" spans="1:11" x14ac:dyDescent="0.2">
      <c r="A109" s="7">
        <v>104</v>
      </c>
      <c r="B109" s="12" t="s">
        <v>209</v>
      </c>
      <c r="C109" s="13" t="s">
        <v>210</v>
      </c>
      <c r="D109" s="92">
        <f t="shared" si="1"/>
        <v>0</v>
      </c>
      <c r="E109" s="10">
        <v>0</v>
      </c>
      <c r="F109" s="10">
        <v>0</v>
      </c>
      <c r="G109" s="10">
        <v>0</v>
      </c>
      <c r="H109" s="10">
        <v>0</v>
      </c>
      <c r="J109" s="65"/>
      <c r="K109" s="65"/>
    </row>
    <row r="110" spans="1:11" x14ac:dyDescent="0.2">
      <c r="A110" s="7">
        <v>105</v>
      </c>
      <c r="B110" s="14" t="s">
        <v>211</v>
      </c>
      <c r="C110" s="15" t="s">
        <v>212</v>
      </c>
      <c r="D110" s="93">
        <f t="shared" si="1"/>
        <v>0</v>
      </c>
      <c r="E110" s="10">
        <v>0</v>
      </c>
      <c r="F110" s="10">
        <v>0</v>
      </c>
      <c r="G110" s="10">
        <v>0</v>
      </c>
      <c r="H110" s="10">
        <v>0</v>
      </c>
      <c r="J110" s="65"/>
      <c r="K110" s="65"/>
    </row>
    <row r="111" spans="1:11" x14ac:dyDescent="0.2">
      <c r="A111" s="7">
        <v>106</v>
      </c>
      <c r="B111" s="8" t="s">
        <v>213</v>
      </c>
      <c r="C111" s="9" t="s">
        <v>214</v>
      </c>
      <c r="D111" s="91">
        <f t="shared" si="1"/>
        <v>0</v>
      </c>
      <c r="E111" s="10">
        <v>0</v>
      </c>
      <c r="F111" s="10">
        <v>0</v>
      </c>
      <c r="G111" s="10">
        <v>0</v>
      </c>
      <c r="H111" s="10">
        <v>0</v>
      </c>
      <c r="J111" s="65"/>
      <c r="K111" s="65"/>
    </row>
    <row r="112" spans="1:11" x14ac:dyDescent="0.2">
      <c r="A112" s="7">
        <v>107</v>
      </c>
      <c r="B112" s="11" t="s">
        <v>215</v>
      </c>
      <c r="C112" s="9" t="s">
        <v>216</v>
      </c>
      <c r="D112" s="91">
        <f t="shared" si="1"/>
        <v>1492500</v>
      </c>
      <c r="E112" s="10">
        <v>0</v>
      </c>
      <c r="F112" s="10">
        <v>0</v>
      </c>
      <c r="G112" s="10">
        <v>0</v>
      </c>
      <c r="H112" s="10">
        <v>1492500</v>
      </c>
      <c r="J112" s="65"/>
      <c r="K112" s="65"/>
    </row>
    <row r="113" spans="1:11" x14ac:dyDescent="0.2">
      <c r="A113" s="7">
        <v>108</v>
      </c>
      <c r="B113" s="12" t="s">
        <v>217</v>
      </c>
      <c r="C113" s="13" t="s">
        <v>218</v>
      </c>
      <c r="D113" s="92">
        <f t="shared" si="1"/>
        <v>0</v>
      </c>
      <c r="E113" s="10">
        <v>0</v>
      </c>
      <c r="F113" s="10">
        <v>0</v>
      </c>
      <c r="G113" s="10">
        <v>0</v>
      </c>
      <c r="H113" s="10">
        <v>0</v>
      </c>
      <c r="J113" s="65"/>
      <c r="K113" s="65"/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92">
        <f t="shared" si="1"/>
        <v>0</v>
      </c>
      <c r="E114" s="10">
        <v>0</v>
      </c>
      <c r="F114" s="10">
        <v>0</v>
      </c>
      <c r="G114" s="10">
        <v>0</v>
      </c>
      <c r="H114" s="10">
        <v>0</v>
      </c>
      <c r="J114" s="65"/>
      <c r="K114" s="65"/>
    </row>
    <row r="115" spans="1:11" x14ac:dyDescent="0.2">
      <c r="A115" s="7">
        <v>110</v>
      </c>
      <c r="B115" s="8" t="s">
        <v>221</v>
      </c>
      <c r="C115" s="9" t="s">
        <v>222</v>
      </c>
      <c r="D115" s="91">
        <f t="shared" si="1"/>
        <v>0</v>
      </c>
      <c r="E115" s="10">
        <v>0</v>
      </c>
      <c r="F115" s="10">
        <v>0</v>
      </c>
      <c r="G115" s="10">
        <v>0</v>
      </c>
      <c r="H115" s="10">
        <v>0</v>
      </c>
      <c r="J115" s="65"/>
      <c r="K115" s="65"/>
    </row>
    <row r="116" spans="1:11" x14ac:dyDescent="0.2">
      <c r="A116" s="7">
        <v>111</v>
      </c>
      <c r="B116" s="11" t="s">
        <v>223</v>
      </c>
      <c r="C116" s="9" t="s">
        <v>224</v>
      </c>
      <c r="D116" s="91">
        <f t="shared" si="1"/>
        <v>0</v>
      </c>
      <c r="E116" s="10">
        <v>0</v>
      </c>
      <c r="F116" s="10">
        <v>0</v>
      </c>
      <c r="G116" s="10">
        <v>0</v>
      </c>
      <c r="H116" s="10">
        <v>0</v>
      </c>
      <c r="J116" s="65"/>
      <c r="K116" s="65"/>
    </row>
    <row r="117" spans="1:11" x14ac:dyDescent="0.2">
      <c r="A117" s="7">
        <v>112</v>
      </c>
      <c r="B117" s="8" t="s">
        <v>225</v>
      </c>
      <c r="C117" s="13" t="s">
        <v>226</v>
      </c>
      <c r="D117" s="92">
        <f t="shared" si="1"/>
        <v>0</v>
      </c>
      <c r="E117" s="10">
        <v>0</v>
      </c>
      <c r="F117" s="10">
        <v>0</v>
      </c>
      <c r="G117" s="10">
        <v>0</v>
      </c>
      <c r="H117" s="10">
        <v>0</v>
      </c>
      <c r="J117" s="65"/>
      <c r="K117" s="65"/>
    </row>
    <row r="118" spans="1:11" x14ac:dyDescent="0.2">
      <c r="A118" s="7">
        <v>113</v>
      </c>
      <c r="B118" s="8" t="s">
        <v>227</v>
      </c>
      <c r="C118" s="9" t="s">
        <v>228</v>
      </c>
      <c r="D118" s="91">
        <f t="shared" si="1"/>
        <v>0</v>
      </c>
      <c r="E118" s="10">
        <v>0</v>
      </c>
      <c r="F118" s="10">
        <v>0</v>
      </c>
      <c r="G118" s="10">
        <v>0</v>
      </c>
      <c r="H118" s="10">
        <v>0</v>
      </c>
      <c r="J118" s="65"/>
      <c r="K118" s="65"/>
    </row>
    <row r="119" spans="1:11" x14ac:dyDescent="0.2">
      <c r="A119" s="7">
        <v>114</v>
      </c>
      <c r="B119" s="12" t="s">
        <v>229</v>
      </c>
      <c r="C119" s="13" t="s">
        <v>230</v>
      </c>
      <c r="D119" s="92">
        <f t="shared" si="1"/>
        <v>0</v>
      </c>
      <c r="E119" s="10">
        <v>0</v>
      </c>
      <c r="F119" s="10">
        <v>0</v>
      </c>
      <c r="G119" s="10">
        <v>0</v>
      </c>
      <c r="H119" s="10">
        <v>0</v>
      </c>
      <c r="J119" s="65"/>
      <c r="K119" s="65"/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92">
        <f t="shared" si="1"/>
        <v>0</v>
      </c>
      <c r="E120" s="10">
        <v>0</v>
      </c>
      <c r="F120" s="10">
        <v>0</v>
      </c>
      <c r="G120" s="10">
        <v>0</v>
      </c>
      <c r="H120" s="10">
        <v>0</v>
      </c>
      <c r="J120" s="65"/>
      <c r="K120" s="65"/>
    </row>
    <row r="121" spans="1:11" x14ac:dyDescent="0.2">
      <c r="A121" s="7">
        <v>116</v>
      </c>
      <c r="B121" s="12" t="s">
        <v>233</v>
      </c>
      <c r="C121" s="13" t="s">
        <v>234</v>
      </c>
      <c r="D121" s="92">
        <f t="shared" si="1"/>
        <v>0</v>
      </c>
      <c r="E121" s="10">
        <v>0</v>
      </c>
      <c r="F121" s="10">
        <v>0</v>
      </c>
      <c r="G121" s="10">
        <v>0</v>
      </c>
      <c r="H121" s="10">
        <v>0</v>
      </c>
      <c r="J121" s="65"/>
      <c r="K121" s="65"/>
    </row>
    <row r="122" spans="1:11" x14ac:dyDescent="0.2">
      <c r="A122" s="7">
        <v>117</v>
      </c>
      <c r="B122" s="12" t="s">
        <v>235</v>
      </c>
      <c r="C122" s="13" t="s">
        <v>236</v>
      </c>
      <c r="D122" s="92">
        <f t="shared" si="1"/>
        <v>0</v>
      </c>
      <c r="E122" s="10">
        <v>0</v>
      </c>
      <c r="F122" s="10">
        <v>0</v>
      </c>
      <c r="G122" s="10">
        <v>0</v>
      </c>
      <c r="H122" s="10">
        <v>0</v>
      </c>
      <c r="J122" s="65"/>
      <c r="K122" s="65"/>
    </row>
    <row r="123" spans="1:11" x14ac:dyDescent="0.2">
      <c r="A123" s="7">
        <v>118</v>
      </c>
      <c r="B123" s="12" t="s">
        <v>237</v>
      </c>
      <c r="C123" s="13" t="s">
        <v>238</v>
      </c>
      <c r="D123" s="92">
        <f t="shared" si="1"/>
        <v>0</v>
      </c>
      <c r="E123" s="10">
        <v>0</v>
      </c>
      <c r="F123" s="10">
        <v>0</v>
      </c>
      <c r="G123" s="10">
        <v>0</v>
      </c>
      <c r="H123" s="10">
        <v>0</v>
      </c>
      <c r="J123" s="65"/>
      <c r="K123" s="65"/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92">
        <f t="shared" si="1"/>
        <v>0</v>
      </c>
      <c r="E124" s="10">
        <v>0</v>
      </c>
      <c r="F124" s="10">
        <v>0</v>
      </c>
      <c r="G124" s="10">
        <v>0</v>
      </c>
      <c r="H124" s="10">
        <v>0</v>
      </c>
      <c r="J124" s="65"/>
      <c r="K124" s="65"/>
    </row>
    <row r="125" spans="1:11" x14ac:dyDescent="0.2">
      <c r="A125" s="7">
        <v>120</v>
      </c>
      <c r="B125" s="22" t="s">
        <v>241</v>
      </c>
      <c r="C125" s="23" t="s">
        <v>242</v>
      </c>
      <c r="D125" s="97">
        <f t="shared" si="1"/>
        <v>0</v>
      </c>
      <c r="E125" s="10">
        <v>0</v>
      </c>
      <c r="F125" s="10">
        <v>0</v>
      </c>
      <c r="G125" s="10">
        <v>0</v>
      </c>
      <c r="H125" s="10">
        <v>0</v>
      </c>
      <c r="J125" s="65"/>
      <c r="K125" s="65"/>
    </row>
    <row r="126" spans="1:11" x14ac:dyDescent="0.2">
      <c r="A126" s="7">
        <v>121</v>
      </c>
      <c r="B126" s="11" t="s">
        <v>243</v>
      </c>
      <c r="C126" s="9" t="s">
        <v>244</v>
      </c>
      <c r="D126" s="91">
        <f t="shared" si="1"/>
        <v>0</v>
      </c>
      <c r="E126" s="10">
        <v>0</v>
      </c>
      <c r="F126" s="10">
        <v>0</v>
      </c>
      <c r="G126" s="10">
        <v>0</v>
      </c>
      <c r="H126" s="10">
        <v>0</v>
      </c>
      <c r="J126" s="65"/>
      <c r="K126" s="65"/>
    </row>
    <row r="127" spans="1:11" x14ac:dyDescent="0.2">
      <c r="A127" s="7">
        <v>122</v>
      </c>
      <c r="B127" s="12" t="s">
        <v>245</v>
      </c>
      <c r="C127" s="13" t="s">
        <v>246</v>
      </c>
      <c r="D127" s="92">
        <f t="shared" si="1"/>
        <v>0</v>
      </c>
      <c r="E127" s="10">
        <v>0</v>
      </c>
      <c r="F127" s="10">
        <v>0</v>
      </c>
      <c r="G127" s="10">
        <v>0</v>
      </c>
      <c r="H127" s="10">
        <v>0</v>
      </c>
      <c r="J127" s="65"/>
      <c r="K127" s="65"/>
    </row>
    <row r="128" spans="1:11" x14ac:dyDescent="0.2">
      <c r="A128" s="7">
        <v>123</v>
      </c>
      <c r="B128" s="8" t="s">
        <v>247</v>
      </c>
      <c r="C128" s="24" t="s">
        <v>248</v>
      </c>
      <c r="D128" s="92">
        <f t="shared" si="1"/>
        <v>0</v>
      </c>
      <c r="E128" s="10">
        <v>0</v>
      </c>
      <c r="F128" s="10">
        <v>0</v>
      </c>
      <c r="G128" s="10">
        <v>0</v>
      </c>
      <c r="H128" s="10">
        <v>0</v>
      </c>
      <c r="J128" s="65"/>
      <c r="K128" s="65"/>
    </row>
    <row r="129" spans="1:11" ht="24" x14ac:dyDescent="0.2">
      <c r="A129" s="7">
        <v>124</v>
      </c>
      <c r="B129" s="12" t="s">
        <v>249</v>
      </c>
      <c r="C129" s="13" t="s">
        <v>250</v>
      </c>
      <c r="D129" s="92">
        <f t="shared" si="1"/>
        <v>0</v>
      </c>
      <c r="E129" s="10">
        <v>0</v>
      </c>
      <c r="F129" s="10">
        <v>0</v>
      </c>
      <c r="G129" s="10">
        <v>0</v>
      </c>
      <c r="H129" s="10">
        <v>0</v>
      </c>
      <c r="J129" s="65"/>
      <c r="K129" s="65"/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92">
        <f t="shared" si="1"/>
        <v>0</v>
      </c>
      <c r="E130" s="10">
        <v>0</v>
      </c>
      <c r="F130" s="10">
        <v>0</v>
      </c>
      <c r="G130" s="10">
        <v>0</v>
      </c>
      <c r="H130" s="10">
        <v>0</v>
      </c>
      <c r="J130" s="65"/>
      <c r="K130" s="65"/>
    </row>
    <row r="131" spans="1:11" x14ac:dyDescent="0.2">
      <c r="A131" s="7">
        <v>126</v>
      </c>
      <c r="B131" s="11" t="s">
        <v>253</v>
      </c>
      <c r="C131" s="13" t="s">
        <v>254</v>
      </c>
      <c r="D131" s="92">
        <f t="shared" si="1"/>
        <v>0</v>
      </c>
      <c r="E131" s="10">
        <v>0</v>
      </c>
      <c r="F131" s="10">
        <v>0</v>
      </c>
      <c r="G131" s="10">
        <v>0</v>
      </c>
      <c r="H131" s="10">
        <v>0</v>
      </c>
      <c r="J131" s="65"/>
      <c r="K131" s="65"/>
    </row>
    <row r="132" spans="1:11" x14ac:dyDescent="0.2">
      <c r="A132" s="7">
        <v>127</v>
      </c>
      <c r="B132" s="14" t="s">
        <v>255</v>
      </c>
      <c r="C132" s="15" t="s">
        <v>256</v>
      </c>
      <c r="D132" s="93">
        <f t="shared" si="1"/>
        <v>0</v>
      </c>
      <c r="E132" s="10">
        <v>0</v>
      </c>
      <c r="F132" s="10">
        <v>0</v>
      </c>
      <c r="G132" s="10">
        <v>0</v>
      </c>
      <c r="H132" s="10">
        <v>0</v>
      </c>
      <c r="J132" s="65"/>
      <c r="K132" s="65"/>
    </row>
    <row r="133" spans="1:11" x14ac:dyDescent="0.2">
      <c r="A133" s="7">
        <v>128</v>
      </c>
      <c r="B133" s="12" t="s">
        <v>257</v>
      </c>
      <c r="C133" s="13" t="s">
        <v>258</v>
      </c>
      <c r="D133" s="92">
        <f t="shared" si="1"/>
        <v>0</v>
      </c>
      <c r="E133" s="10">
        <v>0</v>
      </c>
      <c r="F133" s="10">
        <v>0</v>
      </c>
      <c r="G133" s="10">
        <v>0</v>
      </c>
      <c r="H133" s="10">
        <v>0</v>
      </c>
      <c r="J133" s="65"/>
      <c r="K133" s="65"/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91">
        <f t="shared" si="1"/>
        <v>0</v>
      </c>
      <c r="E134" s="10">
        <v>0</v>
      </c>
      <c r="F134" s="10">
        <v>0</v>
      </c>
      <c r="G134" s="10">
        <v>0</v>
      </c>
      <c r="H134" s="10">
        <v>0</v>
      </c>
      <c r="J134" s="65"/>
      <c r="K134" s="65"/>
    </row>
    <row r="135" spans="1:11" x14ac:dyDescent="0.2">
      <c r="A135" s="7">
        <v>130</v>
      </c>
      <c r="B135" s="11" t="s">
        <v>261</v>
      </c>
      <c r="C135" s="9" t="s">
        <v>262</v>
      </c>
      <c r="D135" s="91">
        <f t="shared" ref="D135:D153" si="2">E135+F135+G135+H135</f>
        <v>0</v>
      </c>
      <c r="E135" s="10">
        <v>0</v>
      </c>
      <c r="F135" s="10">
        <v>0</v>
      </c>
      <c r="G135" s="10">
        <v>0</v>
      </c>
      <c r="H135" s="10">
        <v>0</v>
      </c>
      <c r="J135" s="65"/>
      <c r="K135" s="65"/>
    </row>
    <row r="136" spans="1:11" x14ac:dyDescent="0.2">
      <c r="A136" s="7">
        <v>131</v>
      </c>
      <c r="B136" s="12" t="s">
        <v>263</v>
      </c>
      <c r="C136" s="13" t="s">
        <v>264</v>
      </c>
      <c r="D136" s="92">
        <f t="shared" si="2"/>
        <v>0</v>
      </c>
      <c r="E136" s="10">
        <v>0</v>
      </c>
      <c r="F136" s="10">
        <v>0</v>
      </c>
      <c r="G136" s="10">
        <v>0</v>
      </c>
      <c r="H136" s="10">
        <v>0</v>
      </c>
      <c r="J136" s="65"/>
      <c r="K136" s="65"/>
    </row>
    <row r="137" spans="1:11" x14ac:dyDescent="0.2">
      <c r="A137" s="7">
        <v>132</v>
      </c>
      <c r="B137" s="12" t="s">
        <v>265</v>
      </c>
      <c r="C137" s="13" t="s">
        <v>266</v>
      </c>
      <c r="D137" s="92">
        <f t="shared" si="2"/>
        <v>0</v>
      </c>
      <c r="E137" s="10">
        <v>0</v>
      </c>
      <c r="F137" s="10">
        <v>0</v>
      </c>
      <c r="G137" s="10">
        <v>0</v>
      </c>
      <c r="H137" s="10">
        <v>0</v>
      </c>
      <c r="J137" s="65"/>
      <c r="K137" s="65"/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92">
        <f t="shared" si="2"/>
        <v>8601870</v>
      </c>
      <c r="E138" s="10">
        <v>8601870</v>
      </c>
      <c r="F138" s="10">
        <v>0</v>
      </c>
      <c r="G138" s="10">
        <v>0</v>
      </c>
      <c r="H138" s="10">
        <v>0</v>
      </c>
      <c r="J138" s="65"/>
      <c r="K138" s="65"/>
    </row>
    <row r="139" spans="1:11" x14ac:dyDescent="0.2">
      <c r="A139" s="7">
        <v>134</v>
      </c>
      <c r="B139" s="12" t="s">
        <v>269</v>
      </c>
      <c r="C139" s="13" t="s">
        <v>270</v>
      </c>
      <c r="D139" s="92">
        <f t="shared" si="2"/>
        <v>14583328</v>
      </c>
      <c r="E139" s="10">
        <v>14236500</v>
      </c>
      <c r="F139" s="10">
        <v>346828</v>
      </c>
      <c r="G139" s="10">
        <v>0</v>
      </c>
      <c r="H139" s="10">
        <v>0</v>
      </c>
      <c r="J139" s="65"/>
      <c r="K139" s="65"/>
    </row>
    <row r="140" spans="1:11" x14ac:dyDescent="0.2">
      <c r="A140" s="7">
        <v>135</v>
      </c>
      <c r="B140" s="12" t="s">
        <v>271</v>
      </c>
      <c r="C140" s="13" t="s">
        <v>272</v>
      </c>
      <c r="D140" s="92">
        <f t="shared" si="2"/>
        <v>2867010</v>
      </c>
      <c r="E140" s="10">
        <v>2867010</v>
      </c>
      <c r="F140" s="10">
        <v>0</v>
      </c>
      <c r="G140" s="10">
        <v>0</v>
      </c>
      <c r="H140" s="10">
        <v>0</v>
      </c>
      <c r="J140" s="65"/>
      <c r="K140" s="65"/>
    </row>
    <row r="141" spans="1:11" x14ac:dyDescent="0.2">
      <c r="A141" s="7">
        <v>136</v>
      </c>
      <c r="B141" s="8" t="s">
        <v>273</v>
      </c>
      <c r="C141" s="9" t="s">
        <v>274</v>
      </c>
      <c r="D141" s="91">
        <f t="shared" si="2"/>
        <v>0</v>
      </c>
      <c r="E141" s="10">
        <v>0</v>
      </c>
      <c r="F141" s="10">
        <v>0</v>
      </c>
      <c r="G141" s="10">
        <v>0</v>
      </c>
      <c r="H141" s="10">
        <v>0</v>
      </c>
      <c r="J141" s="65"/>
      <c r="K141" s="65"/>
    </row>
    <row r="142" spans="1:11" ht="10.5" customHeight="1" x14ac:dyDescent="0.2">
      <c r="A142" s="7">
        <v>137</v>
      </c>
      <c r="B142" s="12" t="s">
        <v>275</v>
      </c>
      <c r="C142" s="13" t="s">
        <v>276</v>
      </c>
      <c r="D142" s="92">
        <f t="shared" si="2"/>
        <v>0</v>
      </c>
      <c r="E142" s="27">
        <v>0</v>
      </c>
      <c r="F142" s="27">
        <v>0</v>
      </c>
      <c r="G142" s="27">
        <v>0</v>
      </c>
      <c r="H142" s="27">
        <v>0</v>
      </c>
      <c r="J142" s="65"/>
      <c r="K142" s="65"/>
    </row>
    <row r="143" spans="1:11" x14ac:dyDescent="0.2">
      <c r="A143" s="7">
        <v>138</v>
      </c>
      <c r="B143" s="8" t="s">
        <v>277</v>
      </c>
      <c r="C143" s="13" t="s">
        <v>278</v>
      </c>
      <c r="D143" s="92">
        <f t="shared" si="2"/>
        <v>0</v>
      </c>
      <c r="E143" s="10">
        <v>0</v>
      </c>
      <c r="F143" s="10">
        <v>0</v>
      </c>
      <c r="G143" s="10">
        <v>0</v>
      </c>
      <c r="H143" s="10">
        <v>0</v>
      </c>
      <c r="J143" s="65"/>
      <c r="K143" s="65"/>
    </row>
    <row r="144" spans="1:11" x14ac:dyDescent="0.2">
      <c r="A144" s="7">
        <v>139</v>
      </c>
      <c r="B144" s="14" t="s">
        <v>279</v>
      </c>
      <c r="C144" s="15" t="s">
        <v>280</v>
      </c>
      <c r="D144" s="93">
        <f t="shared" si="2"/>
        <v>8429250</v>
      </c>
      <c r="E144" s="10">
        <v>0</v>
      </c>
      <c r="F144" s="10">
        <v>0</v>
      </c>
      <c r="G144" s="10">
        <v>0</v>
      </c>
      <c r="H144" s="10">
        <v>8429250</v>
      </c>
      <c r="J144" s="65"/>
      <c r="K144" s="65"/>
    </row>
    <row r="145" spans="1:11" x14ac:dyDescent="0.2">
      <c r="A145" s="7">
        <v>140</v>
      </c>
      <c r="B145" s="12" t="s">
        <v>281</v>
      </c>
      <c r="C145" s="13" t="s">
        <v>282</v>
      </c>
      <c r="D145" s="92">
        <f t="shared" si="2"/>
        <v>5245650</v>
      </c>
      <c r="E145" s="10">
        <v>0</v>
      </c>
      <c r="F145" s="10">
        <v>0</v>
      </c>
      <c r="G145" s="10">
        <v>0</v>
      </c>
      <c r="H145" s="10">
        <v>5245650</v>
      </c>
      <c r="J145" s="65"/>
      <c r="K145" s="65"/>
    </row>
    <row r="146" spans="1:11" x14ac:dyDescent="0.2">
      <c r="A146" s="7">
        <v>141</v>
      </c>
      <c r="B146" s="12" t="s">
        <v>283</v>
      </c>
      <c r="C146" s="13" t="s">
        <v>284</v>
      </c>
      <c r="D146" s="92">
        <f t="shared" si="2"/>
        <v>0</v>
      </c>
      <c r="E146" s="10">
        <v>0</v>
      </c>
      <c r="F146" s="10">
        <v>0</v>
      </c>
      <c r="G146" s="10">
        <v>0</v>
      </c>
      <c r="H146" s="10">
        <v>0</v>
      </c>
      <c r="J146" s="65"/>
      <c r="K146" s="65"/>
    </row>
    <row r="147" spans="1:11" x14ac:dyDescent="0.2">
      <c r="A147" s="7">
        <v>142</v>
      </c>
      <c r="B147" s="12" t="s">
        <v>285</v>
      </c>
      <c r="C147" s="13" t="s">
        <v>286</v>
      </c>
      <c r="D147" s="92">
        <f t="shared" si="2"/>
        <v>0</v>
      </c>
      <c r="E147" s="10">
        <v>0</v>
      </c>
      <c r="F147" s="10">
        <v>0</v>
      </c>
      <c r="G147" s="10">
        <v>0</v>
      </c>
      <c r="H147" s="10">
        <v>0</v>
      </c>
      <c r="J147" s="65"/>
      <c r="K147" s="65"/>
    </row>
    <row r="148" spans="1:11" x14ac:dyDescent="0.2">
      <c r="A148" s="7">
        <v>143</v>
      </c>
      <c r="B148" s="14" t="s">
        <v>287</v>
      </c>
      <c r="C148" s="15" t="s">
        <v>288</v>
      </c>
      <c r="D148" s="93">
        <f t="shared" si="2"/>
        <v>0</v>
      </c>
      <c r="E148" s="10">
        <v>0</v>
      </c>
      <c r="F148" s="10">
        <v>0</v>
      </c>
      <c r="G148" s="10">
        <v>0</v>
      </c>
      <c r="H148" s="10">
        <v>0</v>
      </c>
      <c r="J148" s="65"/>
      <c r="K148" s="65"/>
    </row>
    <row r="149" spans="1:11" x14ac:dyDescent="0.2">
      <c r="A149" s="7">
        <v>144</v>
      </c>
      <c r="B149" s="11" t="s">
        <v>289</v>
      </c>
      <c r="C149" s="15" t="s">
        <v>290</v>
      </c>
      <c r="D149" s="93">
        <f t="shared" si="2"/>
        <v>0</v>
      </c>
      <c r="E149" s="10">
        <v>0</v>
      </c>
      <c r="F149" s="10">
        <v>0</v>
      </c>
      <c r="G149" s="10">
        <v>0</v>
      </c>
      <c r="H149" s="10">
        <v>0</v>
      </c>
      <c r="J149" s="65"/>
      <c r="K149" s="65"/>
    </row>
    <row r="150" spans="1:11" x14ac:dyDescent="0.2">
      <c r="A150" s="7">
        <v>145</v>
      </c>
      <c r="B150" s="12" t="s">
        <v>291</v>
      </c>
      <c r="C150" s="13" t="s">
        <v>292</v>
      </c>
      <c r="D150" s="92">
        <f t="shared" si="2"/>
        <v>0</v>
      </c>
      <c r="E150" s="10">
        <v>0</v>
      </c>
      <c r="F150" s="10">
        <v>0</v>
      </c>
      <c r="G150" s="10">
        <v>0</v>
      </c>
      <c r="H150" s="10">
        <v>0</v>
      </c>
      <c r="J150" s="65"/>
      <c r="K150" s="65"/>
    </row>
    <row r="151" spans="1:11" x14ac:dyDescent="0.2">
      <c r="A151" s="7">
        <v>146</v>
      </c>
      <c r="B151" s="8" t="s">
        <v>293</v>
      </c>
      <c r="C151" s="9" t="s">
        <v>294</v>
      </c>
      <c r="D151" s="91">
        <f t="shared" si="2"/>
        <v>0</v>
      </c>
      <c r="E151" s="10">
        <v>0</v>
      </c>
      <c r="F151" s="10">
        <v>0</v>
      </c>
      <c r="G151" s="10">
        <v>0</v>
      </c>
      <c r="H151" s="10">
        <v>0</v>
      </c>
      <c r="J151" s="65"/>
      <c r="K151" s="65"/>
    </row>
    <row r="152" spans="1:11" x14ac:dyDescent="0.2">
      <c r="A152" s="7">
        <v>147</v>
      </c>
      <c r="B152" s="8" t="s">
        <v>295</v>
      </c>
      <c r="C152" s="29" t="s">
        <v>296</v>
      </c>
      <c r="D152" s="91">
        <f t="shared" si="2"/>
        <v>0</v>
      </c>
      <c r="E152" s="10">
        <v>0</v>
      </c>
      <c r="F152" s="10">
        <v>0</v>
      </c>
      <c r="G152" s="10">
        <v>0</v>
      </c>
      <c r="H152" s="10">
        <v>0</v>
      </c>
      <c r="J152" s="65"/>
      <c r="K152" s="65"/>
    </row>
    <row r="153" spans="1:11" ht="12.75" x14ac:dyDescent="0.2">
      <c r="A153" s="7">
        <v>148</v>
      </c>
      <c r="B153" s="25" t="s">
        <v>297</v>
      </c>
      <c r="C153" s="26" t="s">
        <v>298</v>
      </c>
      <c r="D153" s="98">
        <f t="shared" si="2"/>
        <v>216721234</v>
      </c>
      <c r="E153" s="10">
        <v>0</v>
      </c>
      <c r="F153" s="10">
        <v>0</v>
      </c>
      <c r="G153" s="10">
        <v>216721234</v>
      </c>
      <c r="H153" s="10">
        <v>0</v>
      </c>
      <c r="J153" s="65"/>
      <c r="K153" s="65"/>
    </row>
    <row r="154" spans="1:11" x14ac:dyDescent="0.2">
      <c r="H154" s="65"/>
    </row>
    <row r="156" spans="1:11" x14ac:dyDescent="0.2">
      <c r="H156" s="65"/>
    </row>
  </sheetData>
  <mergeCells count="6">
    <mergeCell ref="A4:A5"/>
    <mergeCell ref="B4:B5"/>
    <mergeCell ref="C4:C5"/>
    <mergeCell ref="A2:H2"/>
    <mergeCell ref="D4:D5"/>
    <mergeCell ref="E4:H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3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G14" sqref="G1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5" customWidth="1"/>
    <col min="5" max="16384" width="9.140625" style="3"/>
  </cols>
  <sheetData>
    <row r="2" spans="1:4" ht="30" customHeight="1" x14ac:dyDescent="0.2">
      <c r="A2" s="212" t="s">
        <v>356</v>
      </c>
      <c r="B2" s="212"/>
      <c r="C2" s="212"/>
      <c r="D2" s="212"/>
    </row>
    <row r="3" spans="1:4" x14ac:dyDescent="0.2">
      <c r="C3" s="4"/>
      <c r="D3" s="65" t="s">
        <v>327</v>
      </c>
    </row>
    <row r="4" spans="1:4" s="5" customFormat="1" ht="24.75" customHeight="1" x14ac:dyDescent="0.2">
      <c r="A4" s="191" t="s">
        <v>0</v>
      </c>
      <c r="B4" s="191" t="s">
        <v>1</v>
      </c>
      <c r="C4" s="191" t="s">
        <v>2</v>
      </c>
      <c r="D4" s="44" t="s">
        <v>344</v>
      </c>
    </row>
    <row r="5" spans="1:4" ht="51.75" customHeight="1" x14ac:dyDescent="0.2">
      <c r="A5" s="192"/>
      <c r="B5" s="192"/>
      <c r="C5" s="192"/>
      <c r="D5" s="58" t="s">
        <v>345</v>
      </c>
    </row>
    <row r="6" spans="1:4" ht="12" customHeight="1" x14ac:dyDescent="0.2">
      <c r="A6" s="7">
        <v>1</v>
      </c>
      <c r="B6" s="8" t="s">
        <v>3</v>
      </c>
      <c r="C6" s="9" t="s">
        <v>4</v>
      </c>
      <c r="D6" s="10">
        <v>25924715</v>
      </c>
    </row>
    <row r="7" spans="1:4" x14ac:dyDescent="0.2">
      <c r="A7" s="7">
        <v>2</v>
      </c>
      <c r="B7" s="11" t="s">
        <v>5</v>
      </c>
      <c r="C7" s="9" t="s">
        <v>6</v>
      </c>
      <c r="D7" s="10">
        <v>20699565</v>
      </c>
    </row>
    <row r="8" spans="1:4" x14ac:dyDescent="0.2">
      <c r="A8" s="7">
        <v>3</v>
      </c>
      <c r="B8" s="12" t="s">
        <v>7</v>
      </c>
      <c r="C8" s="13" t="s">
        <v>8</v>
      </c>
      <c r="D8" s="10">
        <v>17513068</v>
      </c>
    </row>
    <row r="9" spans="1:4" ht="14.25" customHeight="1" x14ac:dyDescent="0.2">
      <c r="A9" s="7">
        <v>4</v>
      </c>
      <c r="B9" s="8" t="s">
        <v>9</v>
      </c>
      <c r="C9" s="9" t="s">
        <v>10</v>
      </c>
      <c r="D9" s="10">
        <v>30695534</v>
      </c>
    </row>
    <row r="10" spans="1:4" x14ac:dyDescent="0.2">
      <c r="A10" s="7">
        <v>5</v>
      </c>
      <c r="B10" s="8" t="s">
        <v>11</v>
      </c>
      <c r="C10" s="9" t="s">
        <v>12</v>
      </c>
      <c r="D10" s="10">
        <v>25698538</v>
      </c>
    </row>
    <row r="11" spans="1:4" x14ac:dyDescent="0.2">
      <c r="A11" s="7">
        <v>6</v>
      </c>
      <c r="B11" s="12" t="s">
        <v>13</v>
      </c>
      <c r="C11" s="13" t="s">
        <v>14</v>
      </c>
      <c r="D11" s="10">
        <v>2625393</v>
      </c>
    </row>
    <row r="12" spans="1:4" x14ac:dyDescent="0.2">
      <c r="A12" s="7">
        <v>7</v>
      </c>
      <c r="B12" s="14" t="s">
        <v>15</v>
      </c>
      <c r="C12" s="15" t="s">
        <v>16</v>
      </c>
      <c r="D12" s="10">
        <v>22371457</v>
      </c>
    </row>
    <row r="13" spans="1:4" x14ac:dyDescent="0.2">
      <c r="A13" s="7">
        <v>8</v>
      </c>
      <c r="B13" s="12" t="s">
        <v>17</v>
      </c>
      <c r="C13" s="13" t="s">
        <v>18</v>
      </c>
      <c r="D13" s="10">
        <v>23064238</v>
      </c>
    </row>
    <row r="14" spans="1:4" x14ac:dyDescent="0.2">
      <c r="A14" s="7">
        <v>9</v>
      </c>
      <c r="B14" s="12" t="s">
        <v>19</v>
      </c>
      <c r="C14" s="13" t="s">
        <v>20</v>
      </c>
      <c r="D14" s="10">
        <v>33375793</v>
      </c>
    </row>
    <row r="15" spans="1:4" x14ac:dyDescent="0.2">
      <c r="A15" s="7">
        <v>10</v>
      </c>
      <c r="B15" s="12" t="s">
        <v>21</v>
      </c>
      <c r="C15" s="13" t="s">
        <v>22</v>
      </c>
      <c r="D15" s="10">
        <v>23481130</v>
      </c>
    </row>
    <row r="16" spans="1:4" x14ac:dyDescent="0.2">
      <c r="A16" s="7">
        <v>11</v>
      </c>
      <c r="B16" s="12" t="s">
        <v>23</v>
      </c>
      <c r="C16" s="13" t="s">
        <v>24</v>
      </c>
      <c r="D16" s="10">
        <v>22061553</v>
      </c>
    </row>
    <row r="17" spans="1:4" x14ac:dyDescent="0.2">
      <c r="A17" s="7">
        <v>12</v>
      </c>
      <c r="B17" s="12" t="s">
        <v>25</v>
      </c>
      <c r="C17" s="13" t="s">
        <v>26</v>
      </c>
      <c r="D17" s="10">
        <v>34984425</v>
      </c>
    </row>
    <row r="18" spans="1:4" x14ac:dyDescent="0.2">
      <c r="A18" s="7">
        <v>13</v>
      </c>
      <c r="B18" s="8" t="s">
        <v>27</v>
      </c>
      <c r="C18" s="13" t="s">
        <v>28</v>
      </c>
      <c r="D18" s="10">
        <v>0</v>
      </c>
    </row>
    <row r="19" spans="1:4" x14ac:dyDescent="0.2">
      <c r="A19" s="7">
        <v>14</v>
      </c>
      <c r="B19" s="8" t="s">
        <v>29</v>
      </c>
      <c r="C19" s="9" t="s">
        <v>30</v>
      </c>
      <c r="D19" s="10">
        <v>0</v>
      </c>
    </row>
    <row r="20" spans="1:4" x14ac:dyDescent="0.2">
      <c r="A20" s="7">
        <v>15</v>
      </c>
      <c r="B20" s="12" t="s">
        <v>31</v>
      </c>
      <c r="C20" s="13" t="s">
        <v>32</v>
      </c>
      <c r="D20" s="10">
        <v>22000545</v>
      </c>
    </row>
    <row r="21" spans="1:4" x14ac:dyDescent="0.2">
      <c r="A21" s="7">
        <v>16</v>
      </c>
      <c r="B21" s="12" t="s">
        <v>33</v>
      </c>
      <c r="C21" s="13" t="s">
        <v>34</v>
      </c>
      <c r="D21" s="10">
        <v>42805641</v>
      </c>
    </row>
    <row r="22" spans="1:4" x14ac:dyDescent="0.2">
      <c r="A22" s="7">
        <v>17</v>
      </c>
      <c r="B22" s="12" t="s">
        <v>35</v>
      </c>
      <c r="C22" s="13" t="s">
        <v>36</v>
      </c>
      <c r="D22" s="10">
        <v>39912693</v>
      </c>
    </row>
    <row r="23" spans="1:4" x14ac:dyDescent="0.2">
      <c r="A23" s="7">
        <v>18</v>
      </c>
      <c r="B23" s="12" t="s">
        <v>37</v>
      </c>
      <c r="C23" s="13" t="s">
        <v>38</v>
      </c>
      <c r="D23" s="10">
        <v>28536444</v>
      </c>
    </row>
    <row r="24" spans="1:4" x14ac:dyDescent="0.2">
      <c r="A24" s="7">
        <v>19</v>
      </c>
      <c r="B24" s="8" t="s">
        <v>39</v>
      </c>
      <c r="C24" s="9" t="s">
        <v>40</v>
      </c>
      <c r="D24" s="10">
        <v>20386010</v>
      </c>
    </row>
    <row r="25" spans="1:4" x14ac:dyDescent="0.2">
      <c r="A25" s="7">
        <v>20</v>
      </c>
      <c r="B25" s="8" t="s">
        <v>41</v>
      </c>
      <c r="C25" s="9" t="s">
        <v>42</v>
      </c>
      <c r="D25" s="10">
        <v>15899713</v>
      </c>
    </row>
    <row r="26" spans="1:4" x14ac:dyDescent="0.2">
      <c r="A26" s="7">
        <v>21</v>
      </c>
      <c r="B26" s="8" t="s">
        <v>43</v>
      </c>
      <c r="C26" s="9" t="s">
        <v>44</v>
      </c>
      <c r="D26" s="10">
        <v>36777884</v>
      </c>
    </row>
    <row r="27" spans="1:4" x14ac:dyDescent="0.2">
      <c r="A27" s="7">
        <v>22</v>
      </c>
      <c r="B27" s="8" t="s">
        <v>45</v>
      </c>
      <c r="C27" s="9" t="s">
        <v>46</v>
      </c>
      <c r="D27" s="10">
        <v>815417</v>
      </c>
    </row>
    <row r="28" spans="1:4" x14ac:dyDescent="0.2">
      <c r="A28" s="7">
        <v>23</v>
      </c>
      <c r="B28" s="12" t="s">
        <v>47</v>
      </c>
      <c r="C28" s="13" t="s">
        <v>48</v>
      </c>
      <c r="D28" s="10">
        <v>0</v>
      </c>
    </row>
    <row r="29" spans="1:4" ht="12" customHeight="1" x14ac:dyDescent="0.2">
      <c r="A29" s="7">
        <v>24</v>
      </c>
      <c r="B29" s="12" t="s">
        <v>49</v>
      </c>
      <c r="C29" s="13" t="s">
        <v>50</v>
      </c>
      <c r="D29" s="10">
        <v>0</v>
      </c>
    </row>
    <row r="30" spans="1:4" ht="24" x14ac:dyDescent="0.2">
      <c r="A30" s="7">
        <v>25</v>
      </c>
      <c r="B30" s="12" t="s">
        <v>51</v>
      </c>
      <c r="C30" s="13" t="s">
        <v>52</v>
      </c>
      <c r="D30" s="10">
        <v>0</v>
      </c>
    </row>
    <row r="31" spans="1:4" x14ac:dyDescent="0.2">
      <c r="A31" s="7">
        <v>26</v>
      </c>
      <c r="B31" s="8" t="s">
        <v>53</v>
      </c>
      <c r="C31" s="15" t="s">
        <v>54</v>
      </c>
      <c r="D31" s="10">
        <v>0</v>
      </c>
    </row>
    <row r="32" spans="1:4" x14ac:dyDescent="0.2">
      <c r="A32" s="7">
        <v>27</v>
      </c>
      <c r="B32" s="12" t="s">
        <v>55</v>
      </c>
      <c r="C32" s="13" t="s">
        <v>56</v>
      </c>
      <c r="D32" s="10">
        <v>44493167</v>
      </c>
    </row>
    <row r="33" spans="1:4" ht="24" customHeight="1" x14ac:dyDescent="0.2">
      <c r="A33" s="7">
        <v>28</v>
      </c>
      <c r="B33" s="12" t="s">
        <v>57</v>
      </c>
      <c r="C33" s="13" t="s">
        <v>58</v>
      </c>
      <c r="D33" s="10">
        <v>0</v>
      </c>
    </row>
    <row r="34" spans="1:4" ht="12" customHeight="1" x14ac:dyDescent="0.2">
      <c r="A34" s="7">
        <v>29</v>
      </c>
      <c r="B34" s="8" t="s">
        <v>59</v>
      </c>
      <c r="C34" s="9" t="s">
        <v>60</v>
      </c>
      <c r="D34" s="10">
        <v>0</v>
      </c>
    </row>
    <row r="35" spans="1:4" x14ac:dyDescent="0.2">
      <c r="A35" s="7">
        <v>30</v>
      </c>
      <c r="B35" s="11" t="s">
        <v>61</v>
      </c>
      <c r="C35" s="15" t="s">
        <v>62</v>
      </c>
      <c r="D35" s="10">
        <v>0</v>
      </c>
    </row>
    <row r="36" spans="1:4" ht="24" x14ac:dyDescent="0.2">
      <c r="A36" s="7">
        <v>31</v>
      </c>
      <c r="B36" s="8" t="s">
        <v>63</v>
      </c>
      <c r="C36" s="9" t="s">
        <v>64</v>
      </c>
      <c r="D36" s="10">
        <v>0</v>
      </c>
    </row>
    <row r="37" spans="1:4" x14ac:dyDescent="0.2">
      <c r="A37" s="7">
        <v>32</v>
      </c>
      <c r="B37" s="12" t="s">
        <v>65</v>
      </c>
      <c r="C37" s="13" t="s">
        <v>66</v>
      </c>
      <c r="D37" s="10">
        <v>0</v>
      </c>
    </row>
    <row r="38" spans="1:4" x14ac:dyDescent="0.2">
      <c r="A38" s="7">
        <v>33</v>
      </c>
      <c r="B38" s="11" t="s">
        <v>67</v>
      </c>
      <c r="C38" s="9" t="s">
        <v>68</v>
      </c>
      <c r="D38" s="10">
        <v>26494112</v>
      </c>
    </row>
    <row r="39" spans="1:4" x14ac:dyDescent="0.2">
      <c r="A39" s="7">
        <v>34</v>
      </c>
      <c r="B39" s="14" t="s">
        <v>69</v>
      </c>
      <c r="C39" s="15" t="s">
        <v>70</v>
      </c>
      <c r="D39" s="10">
        <v>0</v>
      </c>
    </row>
    <row r="40" spans="1:4" x14ac:dyDescent="0.2">
      <c r="A40" s="7">
        <v>35</v>
      </c>
      <c r="B40" s="8" t="s">
        <v>71</v>
      </c>
      <c r="C40" s="9" t="s">
        <v>72</v>
      </c>
      <c r="D40" s="10">
        <v>0</v>
      </c>
    </row>
    <row r="41" spans="1:4" x14ac:dyDescent="0.2">
      <c r="A41" s="7">
        <v>36</v>
      </c>
      <c r="B41" s="11" t="s">
        <v>73</v>
      </c>
      <c r="C41" s="9" t="s">
        <v>74</v>
      </c>
      <c r="D41" s="10">
        <v>24913665</v>
      </c>
    </row>
    <row r="42" spans="1:4" x14ac:dyDescent="0.2">
      <c r="A42" s="7">
        <v>37</v>
      </c>
      <c r="B42" s="12" t="s">
        <v>75</v>
      </c>
      <c r="C42" s="13" t="s">
        <v>76</v>
      </c>
      <c r="D42" s="10">
        <v>22486676</v>
      </c>
    </row>
    <row r="43" spans="1:4" x14ac:dyDescent="0.2">
      <c r="A43" s="7">
        <v>38</v>
      </c>
      <c r="B43" s="11" t="s">
        <v>77</v>
      </c>
      <c r="C43" s="9" t="s">
        <v>78</v>
      </c>
      <c r="D43" s="10">
        <v>27818498</v>
      </c>
    </row>
    <row r="44" spans="1:4" x14ac:dyDescent="0.2">
      <c r="A44" s="7">
        <v>39</v>
      </c>
      <c r="B44" s="8" t="s">
        <v>79</v>
      </c>
      <c r="C44" s="9" t="s">
        <v>80</v>
      </c>
      <c r="D44" s="10">
        <v>31441786</v>
      </c>
    </row>
    <row r="45" spans="1:4" x14ac:dyDescent="0.2">
      <c r="A45" s="7">
        <v>40</v>
      </c>
      <c r="B45" s="16" t="s">
        <v>81</v>
      </c>
      <c r="C45" s="17" t="s">
        <v>82</v>
      </c>
      <c r="D45" s="10">
        <v>32968850</v>
      </c>
    </row>
    <row r="46" spans="1:4" x14ac:dyDescent="0.2">
      <c r="A46" s="7">
        <v>41</v>
      </c>
      <c r="B46" s="8" t="s">
        <v>83</v>
      </c>
      <c r="C46" s="9" t="s">
        <v>84</v>
      </c>
      <c r="D46" s="10">
        <v>27332652</v>
      </c>
    </row>
    <row r="47" spans="1:4" x14ac:dyDescent="0.2">
      <c r="A47" s="7">
        <v>42</v>
      </c>
      <c r="B47" s="14" t="s">
        <v>85</v>
      </c>
      <c r="C47" s="15" t="s">
        <v>86</v>
      </c>
      <c r="D47" s="10">
        <v>33103732</v>
      </c>
    </row>
    <row r="48" spans="1:4" x14ac:dyDescent="0.2">
      <c r="A48" s="7">
        <v>43</v>
      </c>
      <c r="B48" s="12" t="s">
        <v>87</v>
      </c>
      <c r="C48" s="13" t="s">
        <v>88</v>
      </c>
      <c r="D48" s="10">
        <v>21668286</v>
      </c>
    </row>
    <row r="49" spans="1:4" x14ac:dyDescent="0.2">
      <c r="A49" s="7">
        <v>44</v>
      </c>
      <c r="B49" s="11" t="s">
        <v>89</v>
      </c>
      <c r="C49" s="9" t="s">
        <v>90</v>
      </c>
      <c r="D49" s="10">
        <v>0</v>
      </c>
    </row>
    <row r="50" spans="1:4" x14ac:dyDescent="0.2">
      <c r="A50" s="7">
        <v>45</v>
      </c>
      <c r="B50" s="12" t="s">
        <v>91</v>
      </c>
      <c r="C50" s="13" t="s">
        <v>92</v>
      </c>
      <c r="D50" s="10">
        <v>0</v>
      </c>
    </row>
    <row r="51" spans="1:4" x14ac:dyDescent="0.2">
      <c r="A51" s="7">
        <v>46</v>
      </c>
      <c r="B51" s="8" t="s">
        <v>93</v>
      </c>
      <c r="C51" s="9" t="s">
        <v>94</v>
      </c>
      <c r="D51" s="10">
        <v>32007606</v>
      </c>
    </row>
    <row r="52" spans="1:4" ht="10.5" customHeight="1" x14ac:dyDescent="0.2">
      <c r="A52" s="7">
        <v>47</v>
      </c>
      <c r="B52" s="8" t="s">
        <v>95</v>
      </c>
      <c r="C52" s="9" t="s">
        <v>96</v>
      </c>
      <c r="D52" s="10">
        <v>17455940</v>
      </c>
    </row>
    <row r="53" spans="1:4" x14ac:dyDescent="0.2">
      <c r="A53" s="7">
        <v>48</v>
      </c>
      <c r="B53" s="18" t="s">
        <v>97</v>
      </c>
      <c r="C53" s="19" t="s">
        <v>98</v>
      </c>
      <c r="D53" s="10">
        <v>22075563</v>
      </c>
    </row>
    <row r="54" spans="1:4" x14ac:dyDescent="0.2">
      <c r="A54" s="7">
        <v>49</v>
      </c>
      <c r="B54" s="12" t="s">
        <v>99</v>
      </c>
      <c r="C54" s="13" t="s">
        <v>100</v>
      </c>
      <c r="D54" s="10">
        <v>36476600</v>
      </c>
    </row>
    <row r="55" spans="1:4" x14ac:dyDescent="0.2">
      <c r="A55" s="7">
        <v>50</v>
      </c>
      <c r="B55" s="11" t="s">
        <v>101</v>
      </c>
      <c r="C55" s="9" t="s">
        <v>102</v>
      </c>
      <c r="D55" s="10">
        <v>28940711</v>
      </c>
    </row>
    <row r="56" spans="1:4" ht="10.5" customHeight="1" x14ac:dyDescent="0.2">
      <c r="A56" s="7">
        <v>51</v>
      </c>
      <c r="B56" s="12" t="s">
        <v>103</v>
      </c>
      <c r="C56" s="13" t="s">
        <v>104</v>
      </c>
      <c r="D56" s="10">
        <v>19513441</v>
      </c>
    </row>
    <row r="57" spans="1:4" x14ac:dyDescent="0.2">
      <c r="A57" s="7">
        <v>52</v>
      </c>
      <c r="B57" s="11" t="s">
        <v>105</v>
      </c>
      <c r="C57" s="9" t="s">
        <v>106</v>
      </c>
      <c r="D57" s="10">
        <v>26298619</v>
      </c>
    </row>
    <row r="58" spans="1:4" x14ac:dyDescent="0.2">
      <c r="A58" s="7">
        <v>53</v>
      </c>
      <c r="B58" s="12" t="s">
        <v>107</v>
      </c>
      <c r="C58" s="13" t="s">
        <v>108</v>
      </c>
      <c r="D58" s="10">
        <v>26748986</v>
      </c>
    </row>
    <row r="59" spans="1:4" x14ac:dyDescent="0.2">
      <c r="A59" s="7">
        <v>54</v>
      </c>
      <c r="B59" s="12" t="s">
        <v>109</v>
      </c>
      <c r="C59" s="13" t="s">
        <v>110</v>
      </c>
      <c r="D59" s="10">
        <v>43497445</v>
      </c>
    </row>
    <row r="60" spans="1:4" x14ac:dyDescent="0.2">
      <c r="A60" s="7">
        <v>55</v>
      </c>
      <c r="B60" s="12" t="s">
        <v>111</v>
      </c>
      <c r="C60" s="13" t="s">
        <v>112</v>
      </c>
      <c r="D60" s="10">
        <v>30982760</v>
      </c>
    </row>
    <row r="61" spans="1:4" x14ac:dyDescent="0.2">
      <c r="A61" s="7">
        <v>56</v>
      </c>
      <c r="B61" s="12" t="s">
        <v>113</v>
      </c>
      <c r="C61" s="13" t="s">
        <v>114</v>
      </c>
      <c r="D61" s="10">
        <v>0</v>
      </c>
    </row>
    <row r="62" spans="1:4" x14ac:dyDescent="0.2">
      <c r="A62" s="7">
        <v>57</v>
      </c>
      <c r="B62" s="12" t="s">
        <v>115</v>
      </c>
      <c r="C62" s="13" t="s">
        <v>116</v>
      </c>
      <c r="D62" s="10">
        <v>0</v>
      </c>
    </row>
    <row r="63" spans="1:4" ht="17.25" customHeight="1" x14ac:dyDescent="0.2">
      <c r="A63" s="7">
        <v>58</v>
      </c>
      <c r="B63" s="12" t="s">
        <v>117</v>
      </c>
      <c r="C63" s="13" t="s">
        <v>118</v>
      </c>
      <c r="D63" s="10">
        <v>0</v>
      </c>
    </row>
    <row r="64" spans="1:4" ht="15" customHeight="1" x14ac:dyDescent="0.2">
      <c r="A64" s="7">
        <v>59</v>
      </c>
      <c r="B64" s="11" t="s">
        <v>119</v>
      </c>
      <c r="C64" s="13" t="s">
        <v>120</v>
      </c>
      <c r="D64" s="10">
        <v>0</v>
      </c>
    </row>
    <row r="65" spans="1:4" ht="16.5" customHeight="1" x14ac:dyDescent="0.2">
      <c r="A65" s="7">
        <v>60</v>
      </c>
      <c r="B65" s="14" t="s">
        <v>121</v>
      </c>
      <c r="C65" s="15" t="s">
        <v>122</v>
      </c>
      <c r="D65" s="10">
        <v>0</v>
      </c>
    </row>
    <row r="66" spans="1:4" ht="17.25" customHeight="1" x14ac:dyDescent="0.2">
      <c r="A66" s="7">
        <v>61</v>
      </c>
      <c r="B66" s="11" t="s">
        <v>123</v>
      </c>
      <c r="C66" s="13" t="s">
        <v>124</v>
      </c>
      <c r="D66" s="10">
        <v>0</v>
      </c>
    </row>
    <row r="67" spans="1:4" ht="12.75" customHeight="1" x14ac:dyDescent="0.2">
      <c r="A67" s="7">
        <v>62</v>
      </c>
      <c r="B67" s="12" t="s">
        <v>125</v>
      </c>
      <c r="C67" s="13" t="s">
        <v>126</v>
      </c>
      <c r="D67" s="10">
        <v>0</v>
      </c>
    </row>
    <row r="68" spans="1:4" ht="27.75" customHeight="1" x14ac:dyDescent="0.2">
      <c r="A68" s="7">
        <v>63</v>
      </c>
      <c r="B68" s="8" t="s">
        <v>127</v>
      </c>
      <c r="C68" s="13" t="s">
        <v>128</v>
      </c>
      <c r="D68" s="10">
        <v>0</v>
      </c>
    </row>
    <row r="69" spans="1:4" ht="24" x14ac:dyDescent="0.2">
      <c r="A69" s="7">
        <v>64</v>
      </c>
      <c r="B69" s="8" t="s">
        <v>129</v>
      </c>
      <c r="C69" s="13" t="s">
        <v>130</v>
      </c>
      <c r="D69" s="10">
        <v>0</v>
      </c>
    </row>
    <row r="70" spans="1:4" x14ac:dyDescent="0.2">
      <c r="A70" s="7">
        <v>65</v>
      </c>
      <c r="B70" s="11" t="s">
        <v>131</v>
      </c>
      <c r="C70" s="13" t="s">
        <v>132</v>
      </c>
      <c r="D70" s="10">
        <v>1828300</v>
      </c>
    </row>
    <row r="71" spans="1:4" x14ac:dyDescent="0.2">
      <c r="A71" s="7">
        <v>66</v>
      </c>
      <c r="B71" s="8" t="s">
        <v>133</v>
      </c>
      <c r="C71" s="13" t="s">
        <v>134</v>
      </c>
      <c r="D71" s="10">
        <v>0</v>
      </c>
    </row>
    <row r="72" spans="1:4" x14ac:dyDescent="0.2">
      <c r="A72" s="7">
        <v>67</v>
      </c>
      <c r="B72" s="11" t="s">
        <v>135</v>
      </c>
      <c r="C72" s="13" t="s">
        <v>136</v>
      </c>
      <c r="D72" s="10">
        <v>0</v>
      </c>
    </row>
    <row r="73" spans="1:4" x14ac:dyDescent="0.2">
      <c r="A73" s="7">
        <v>68</v>
      </c>
      <c r="B73" s="11" t="s">
        <v>137</v>
      </c>
      <c r="C73" s="13" t="s">
        <v>138</v>
      </c>
      <c r="D73" s="10">
        <v>0</v>
      </c>
    </row>
    <row r="74" spans="1:4" x14ac:dyDescent="0.2">
      <c r="A74" s="7">
        <v>69</v>
      </c>
      <c r="B74" s="11" t="s">
        <v>139</v>
      </c>
      <c r="C74" s="13" t="s">
        <v>140</v>
      </c>
      <c r="D74" s="10">
        <v>0</v>
      </c>
    </row>
    <row r="75" spans="1:4" x14ac:dyDescent="0.2">
      <c r="A75" s="7">
        <v>70</v>
      </c>
      <c r="B75" s="12" t="s">
        <v>141</v>
      </c>
      <c r="C75" s="13" t="s">
        <v>142</v>
      </c>
      <c r="D75" s="10">
        <v>0</v>
      </c>
    </row>
    <row r="76" spans="1:4" x14ac:dyDescent="0.2">
      <c r="A76" s="7">
        <v>71</v>
      </c>
      <c r="B76" s="11" t="s">
        <v>143</v>
      </c>
      <c r="C76" s="9" t="s">
        <v>144</v>
      </c>
      <c r="D76" s="10">
        <v>0</v>
      </c>
    </row>
    <row r="77" spans="1:4" x14ac:dyDescent="0.2">
      <c r="A77" s="7">
        <v>72</v>
      </c>
      <c r="B77" s="12" t="s">
        <v>145</v>
      </c>
      <c r="C77" s="13" t="s">
        <v>146</v>
      </c>
      <c r="D77" s="10">
        <v>0</v>
      </c>
    </row>
    <row r="78" spans="1:4" x14ac:dyDescent="0.2">
      <c r="A78" s="7">
        <v>73</v>
      </c>
      <c r="B78" s="11" t="s">
        <v>147</v>
      </c>
      <c r="C78" s="13" t="s">
        <v>148</v>
      </c>
      <c r="D78" s="10">
        <v>0</v>
      </c>
    </row>
    <row r="79" spans="1:4" x14ac:dyDescent="0.2">
      <c r="A79" s="7">
        <v>74</v>
      </c>
      <c r="B79" s="12" t="s">
        <v>149</v>
      </c>
      <c r="C79" s="13" t="s">
        <v>150</v>
      </c>
      <c r="D79" s="10">
        <v>0</v>
      </c>
    </row>
    <row r="80" spans="1:4" x14ac:dyDescent="0.2">
      <c r="A80" s="7">
        <v>75</v>
      </c>
      <c r="B80" s="12" t="s">
        <v>151</v>
      </c>
      <c r="C80" s="13" t="s">
        <v>152</v>
      </c>
      <c r="D80" s="10">
        <v>0</v>
      </c>
    </row>
    <row r="81" spans="1:4" ht="24" x14ac:dyDescent="0.2">
      <c r="A81" s="7">
        <v>76</v>
      </c>
      <c r="B81" s="20" t="s">
        <v>153</v>
      </c>
      <c r="C81" s="19" t="s">
        <v>154</v>
      </c>
      <c r="D81" s="10">
        <v>0</v>
      </c>
    </row>
    <row r="82" spans="1:4" ht="24" x14ac:dyDescent="0.2">
      <c r="A82" s="7">
        <v>77</v>
      </c>
      <c r="B82" s="8" t="s">
        <v>155</v>
      </c>
      <c r="C82" s="13" t="s">
        <v>156</v>
      </c>
      <c r="D82" s="10">
        <v>0</v>
      </c>
    </row>
    <row r="83" spans="1:4" ht="24" x14ac:dyDescent="0.2">
      <c r="A83" s="7">
        <v>78</v>
      </c>
      <c r="B83" s="11" t="s">
        <v>157</v>
      </c>
      <c r="C83" s="13" t="s">
        <v>158</v>
      </c>
      <c r="D83" s="10">
        <v>0</v>
      </c>
    </row>
    <row r="84" spans="1:4" ht="24" x14ac:dyDescent="0.2">
      <c r="A84" s="7">
        <v>79</v>
      </c>
      <c r="B84" s="11" t="s">
        <v>159</v>
      </c>
      <c r="C84" s="13" t="s">
        <v>160</v>
      </c>
      <c r="D84" s="10">
        <v>0</v>
      </c>
    </row>
    <row r="85" spans="1:4" ht="24" x14ac:dyDescent="0.2">
      <c r="A85" s="7">
        <v>80</v>
      </c>
      <c r="B85" s="8" t="s">
        <v>161</v>
      </c>
      <c r="C85" s="13" t="s">
        <v>162</v>
      </c>
      <c r="D85" s="10">
        <v>0</v>
      </c>
    </row>
    <row r="86" spans="1:4" ht="24" x14ac:dyDescent="0.2">
      <c r="A86" s="7">
        <v>81</v>
      </c>
      <c r="B86" s="8" t="s">
        <v>163</v>
      </c>
      <c r="C86" s="13" t="s">
        <v>164</v>
      </c>
      <c r="D86" s="10">
        <v>0</v>
      </c>
    </row>
    <row r="87" spans="1:4" ht="24" x14ac:dyDescent="0.2">
      <c r="A87" s="7">
        <v>82</v>
      </c>
      <c r="B87" s="8" t="s">
        <v>165</v>
      </c>
      <c r="C87" s="13" t="s">
        <v>166</v>
      </c>
      <c r="D87" s="10">
        <v>0</v>
      </c>
    </row>
    <row r="88" spans="1:4" x14ac:dyDescent="0.2">
      <c r="A88" s="7">
        <v>83</v>
      </c>
      <c r="B88" s="12" t="s">
        <v>167</v>
      </c>
      <c r="C88" s="13" t="s">
        <v>168</v>
      </c>
      <c r="D88" s="10">
        <v>0</v>
      </c>
    </row>
    <row r="89" spans="1:4" x14ac:dyDescent="0.2">
      <c r="A89" s="7">
        <v>84</v>
      </c>
      <c r="B89" s="8" t="s">
        <v>169</v>
      </c>
      <c r="C89" s="13" t="s">
        <v>170</v>
      </c>
      <c r="D89" s="10">
        <v>0</v>
      </c>
    </row>
    <row r="90" spans="1:4" x14ac:dyDescent="0.2">
      <c r="A90" s="7">
        <v>85</v>
      </c>
      <c r="B90" s="12" t="s">
        <v>171</v>
      </c>
      <c r="C90" s="13" t="s">
        <v>172</v>
      </c>
      <c r="D90" s="10">
        <v>1844735</v>
      </c>
    </row>
    <row r="91" spans="1:4" x14ac:dyDescent="0.2">
      <c r="A91" s="7">
        <v>86</v>
      </c>
      <c r="B91" s="14" t="s">
        <v>173</v>
      </c>
      <c r="C91" s="15" t="s">
        <v>174</v>
      </c>
      <c r="D91" s="10">
        <v>0</v>
      </c>
    </row>
    <row r="92" spans="1:4" x14ac:dyDescent="0.2">
      <c r="A92" s="7">
        <v>87</v>
      </c>
      <c r="B92" s="8" t="s">
        <v>175</v>
      </c>
      <c r="C92" s="13" t="s">
        <v>176</v>
      </c>
      <c r="D92" s="10">
        <v>0</v>
      </c>
    </row>
    <row r="93" spans="1:4" x14ac:dyDescent="0.2">
      <c r="A93" s="7">
        <v>88</v>
      </c>
      <c r="B93" s="8" t="s">
        <v>177</v>
      </c>
      <c r="C93" s="13" t="s">
        <v>178</v>
      </c>
      <c r="D93" s="10">
        <v>2466934</v>
      </c>
    </row>
    <row r="94" spans="1:4" ht="13.5" customHeight="1" x14ac:dyDescent="0.2">
      <c r="A94" s="7">
        <v>89</v>
      </c>
      <c r="B94" s="14" t="s">
        <v>179</v>
      </c>
      <c r="C94" s="15" t="s">
        <v>180</v>
      </c>
      <c r="D94" s="10">
        <v>0</v>
      </c>
    </row>
    <row r="95" spans="1:4" ht="14.25" customHeight="1" x14ac:dyDescent="0.2">
      <c r="A95" s="7">
        <v>90</v>
      </c>
      <c r="B95" s="8" t="s">
        <v>181</v>
      </c>
      <c r="C95" s="13" t="s">
        <v>182</v>
      </c>
      <c r="D95" s="10">
        <v>1302121</v>
      </c>
    </row>
    <row r="96" spans="1:4" x14ac:dyDescent="0.2">
      <c r="A96" s="7">
        <v>91</v>
      </c>
      <c r="B96" s="14" t="s">
        <v>183</v>
      </c>
      <c r="C96" s="15" t="s">
        <v>184</v>
      </c>
      <c r="D96" s="10">
        <v>0</v>
      </c>
    </row>
    <row r="97" spans="1:4" x14ac:dyDescent="0.2">
      <c r="A97" s="7">
        <v>92</v>
      </c>
      <c r="B97" s="11" t="s">
        <v>185</v>
      </c>
      <c r="C97" s="13" t="s">
        <v>186</v>
      </c>
      <c r="D97" s="10">
        <v>0</v>
      </c>
    </row>
    <row r="98" spans="1:4" x14ac:dyDescent="0.2">
      <c r="A98" s="7">
        <v>93</v>
      </c>
      <c r="B98" s="12" t="s">
        <v>187</v>
      </c>
      <c r="C98" s="13" t="s">
        <v>188</v>
      </c>
      <c r="D98" s="10">
        <v>0</v>
      </c>
    </row>
    <row r="99" spans="1:4" ht="24" x14ac:dyDescent="0.2">
      <c r="A99" s="7">
        <v>94</v>
      </c>
      <c r="B99" s="11" t="s">
        <v>189</v>
      </c>
      <c r="C99" s="9" t="s">
        <v>190</v>
      </c>
      <c r="D99" s="10">
        <v>0</v>
      </c>
    </row>
    <row r="100" spans="1:4" x14ac:dyDescent="0.2">
      <c r="A100" s="7">
        <v>95</v>
      </c>
      <c r="B100" s="11" t="s">
        <v>191</v>
      </c>
      <c r="C100" s="15" t="s">
        <v>192</v>
      </c>
      <c r="D100" s="10">
        <v>0</v>
      </c>
    </row>
    <row r="101" spans="1:4" x14ac:dyDescent="0.2">
      <c r="A101" s="7">
        <v>96</v>
      </c>
      <c r="B101" s="12" t="s">
        <v>193</v>
      </c>
      <c r="C101" s="13" t="s">
        <v>194</v>
      </c>
      <c r="D101" s="10">
        <v>0</v>
      </c>
    </row>
    <row r="102" spans="1:4" x14ac:dyDescent="0.2">
      <c r="A102" s="7">
        <v>97</v>
      </c>
      <c r="B102" s="11" t="s">
        <v>195</v>
      </c>
      <c r="C102" s="21" t="s">
        <v>196</v>
      </c>
      <c r="D102" s="10">
        <v>23354970</v>
      </c>
    </row>
    <row r="103" spans="1:4" x14ac:dyDescent="0.2">
      <c r="A103" s="7">
        <v>98</v>
      </c>
      <c r="B103" s="12" t="s">
        <v>197</v>
      </c>
      <c r="C103" s="13" t="s">
        <v>198</v>
      </c>
      <c r="D103" s="10">
        <v>13504186</v>
      </c>
    </row>
    <row r="104" spans="1:4" x14ac:dyDescent="0.2">
      <c r="A104" s="7">
        <v>99</v>
      </c>
      <c r="B104" s="12" t="s">
        <v>199</v>
      </c>
      <c r="C104" s="13" t="s">
        <v>200</v>
      </c>
      <c r="D104" s="10">
        <v>14304235</v>
      </c>
    </row>
    <row r="105" spans="1:4" x14ac:dyDescent="0.2">
      <c r="A105" s="7">
        <v>100</v>
      </c>
      <c r="B105" s="11" t="s">
        <v>201</v>
      </c>
      <c r="C105" s="15" t="s">
        <v>202</v>
      </c>
      <c r="D105" s="10">
        <v>20110270</v>
      </c>
    </row>
    <row r="106" spans="1:4" x14ac:dyDescent="0.2">
      <c r="A106" s="7">
        <v>101</v>
      </c>
      <c r="B106" s="11" t="s">
        <v>203</v>
      </c>
      <c r="C106" s="9" t="s">
        <v>204</v>
      </c>
      <c r="D106" s="10">
        <v>28450532</v>
      </c>
    </row>
    <row r="107" spans="1:4" x14ac:dyDescent="0.2">
      <c r="A107" s="7">
        <v>102</v>
      </c>
      <c r="B107" s="8" t="s">
        <v>205</v>
      </c>
      <c r="C107" s="9" t="s">
        <v>206</v>
      </c>
      <c r="D107" s="10">
        <v>30184392</v>
      </c>
    </row>
    <row r="108" spans="1:4" x14ac:dyDescent="0.2">
      <c r="A108" s="7">
        <v>103</v>
      </c>
      <c r="B108" s="8" t="s">
        <v>207</v>
      </c>
      <c r="C108" s="9" t="s">
        <v>208</v>
      </c>
      <c r="D108" s="10">
        <v>30282702</v>
      </c>
    </row>
    <row r="109" spans="1:4" x14ac:dyDescent="0.2">
      <c r="A109" s="7">
        <v>104</v>
      </c>
      <c r="B109" s="12" t="s">
        <v>209</v>
      </c>
      <c r="C109" s="13" t="s">
        <v>210</v>
      </c>
      <c r="D109" s="10">
        <v>13317954</v>
      </c>
    </row>
    <row r="110" spans="1:4" x14ac:dyDescent="0.2">
      <c r="A110" s="7">
        <v>105</v>
      </c>
      <c r="B110" s="14" t="s">
        <v>211</v>
      </c>
      <c r="C110" s="15" t="s">
        <v>212</v>
      </c>
      <c r="D110" s="10">
        <v>21158259</v>
      </c>
    </row>
    <row r="111" spans="1:4" x14ac:dyDescent="0.2">
      <c r="A111" s="7">
        <v>106</v>
      </c>
      <c r="B111" s="8" t="s">
        <v>213</v>
      </c>
      <c r="C111" s="9" t="s">
        <v>214</v>
      </c>
      <c r="D111" s="10">
        <v>26678461</v>
      </c>
    </row>
    <row r="112" spans="1:4" x14ac:dyDescent="0.2">
      <c r="A112" s="7">
        <v>107</v>
      </c>
      <c r="B112" s="11" t="s">
        <v>215</v>
      </c>
      <c r="C112" s="9" t="s">
        <v>216</v>
      </c>
      <c r="D112" s="10">
        <v>15327349</v>
      </c>
    </row>
    <row r="113" spans="1:4" x14ac:dyDescent="0.2">
      <c r="A113" s="7">
        <v>108</v>
      </c>
      <c r="B113" s="12" t="s">
        <v>217</v>
      </c>
      <c r="C113" s="13" t="s">
        <v>218</v>
      </c>
      <c r="D113" s="10">
        <v>14069932</v>
      </c>
    </row>
    <row r="114" spans="1:4" ht="12" customHeight="1" x14ac:dyDescent="0.2">
      <c r="A114" s="7">
        <v>109</v>
      </c>
      <c r="B114" s="12" t="s">
        <v>219</v>
      </c>
      <c r="C114" s="13" t="s">
        <v>220</v>
      </c>
      <c r="D114" s="10">
        <v>30970050</v>
      </c>
    </row>
    <row r="115" spans="1:4" x14ac:dyDescent="0.2">
      <c r="A115" s="7">
        <v>110</v>
      </c>
      <c r="B115" s="8" t="s">
        <v>221</v>
      </c>
      <c r="C115" s="9" t="s">
        <v>222</v>
      </c>
      <c r="D115" s="10">
        <v>28511065</v>
      </c>
    </row>
    <row r="116" spans="1:4" x14ac:dyDescent="0.2">
      <c r="A116" s="7">
        <v>111</v>
      </c>
      <c r="B116" s="11" t="s">
        <v>223</v>
      </c>
      <c r="C116" s="9" t="s">
        <v>224</v>
      </c>
      <c r="D116" s="10">
        <v>24404138</v>
      </c>
    </row>
    <row r="117" spans="1:4" x14ac:dyDescent="0.2">
      <c r="A117" s="7">
        <v>112</v>
      </c>
      <c r="B117" s="8" t="s">
        <v>225</v>
      </c>
      <c r="C117" s="13" t="s">
        <v>226</v>
      </c>
      <c r="D117" s="10">
        <v>0</v>
      </c>
    </row>
    <row r="118" spans="1:4" x14ac:dyDescent="0.2">
      <c r="A118" s="7">
        <v>113</v>
      </c>
      <c r="B118" s="8" t="s">
        <v>227</v>
      </c>
      <c r="C118" s="9" t="s">
        <v>228</v>
      </c>
      <c r="D118" s="10">
        <v>0</v>
      </c>
    </row>
    <row r="119" spans="1:4" x14ac:dyDescent="0.2">
      <c r="A119" s="7">
        <v>114</v>
      </c>
      <c r="B119" s="12" t="s">
        <v>229</v>
      </c>
      <c r="C119" s="13" t="s">
        <v>230</v>
      </c>
      <c r="D119" s="10">
        <v>0</v>
      </c>
    </row>
    <row r="120" spans="1:4" ht="13.5" customHeight="1" x14ac:dyDescent="0.2">
      <c r="A120" s="7">
        <v>115</v>
      </c>
      <c r="B120" s="12" t="s">
        <v>231</v>
      </c>
      <c r="C120" s="13" t="s">
        <v>232</v>
      </c>
      <c r="D120" s="10">
        <v>0</v>
      </c>
    </row>
    <row r="121" spans="1:4" x14ac:dyDescent="0.2">
      <c r="A121" s="7">
        <v>116</v>
      </c>
      <c r="B121" s="12" t="s">
        <v>233</v>
      </c>
      <c r="C121" s="13" t="s">
        <v>234</v>
      </c>
      <c r="D121" s="10">
        <v>0</v>
      </c>
    </row>
    <row r="122" spans="1:4" x14ac:dyDescent="0.2">
      <c r="A122" s="7">
        <v>117</v>
      </c>
      <c r="B122" s="12" t="s">
        <v>235</v>
      </c>
      <c r="C122" s="13" t="s">
        <v>236</v>
      </c>
      <c r="D122" s="10">
        <v>0</v>
      </c>
    </row>
    <row r="123" spans="1:4" x14ac:dyDescent="0.2">
      <c r="A123" s="7">
        <v>118</v>
      </c>
      <c r="B123" s="12" t="s">
        <v>237</v>
      </c>
      <c r="C123" s="13" t="s">
        <v>238</v>
      </c>
      <c r="D123" s="10">
        <v>0</v>
      </c>
    </row>
    <row r="124" spans="1:4" ht="12.75" customHeight="1" x14ac:dyDescent="0.2">
      <c r="A124" s="7">
        <v>119</v>
      </c>
      <c r="B124" s="12" t="s">
        <v>239</v>
      </c>
      <c r="C124" s="13" t="s">
        <v>240</v>
      </c>
      <c r="D124" s="10">
        <v>0</v>
      </c>
    </row>
    <row r="125" spans="1:4" x14ac:dyDescent="0.2">
      <c r="A125" s="7">
        <v>120</v>
      </c>
      <c r="B125" s="22" t="s">
        <v>241</v>
      </c>
      <c r="C125" s="23" t="s">
        <v>242</v>
      </c>
      <c r="D125" s="10">
        <v>0</v>
      </c>
    </row>
    <row r="126" spans="1:4" x14ac:dyDescent="0.2">
      <c r="A126" s="7">
        <v>121</v>
      </c>
      <c r="B126" s="11" t="s">
        <v>243</v>
      </c>
      <c r="C126" s="9" t="s">
        <v>244</v>
      </c>
      <c r="D126" s="10">
        <v>0</v>
      </c>
    </row>
    <row r="127" spans="1:4" x14ac:dyDescent="0.2">
      <c r="A127" s="7">
        <v>122</v>
      </c>
      <c r="B127" s="12" t="s">
        <v>245</v>
      </c>
      <c r="C127" s="13" t="s">
        <v>246</v>
      </c>
      <c r="D127" s="10">
        <v>0</v>
      </c>
    </row>
    <row r="128" spans="1:4" x14ac:dyDescent="0.2">
      <c r="A128" s="7">
        <v>123</v>
      </c>
      <c r="B128" s="8" t="s">
        <v>247</v>
      </c>
      <c r="C128" s="24" t="s">
        <v>248</v>
      </c>
      <c r="D128" s="10">
        <v>0</v>
      </c>
    </row>
    <row r="129" spans="1:4" ht="24" x14ac:dyDescent="0.2">
      <c r="A129" s="7">
        <v>124</v>
      </c>
      <c r="B129" s="12" t="s">
        <v>249</v>
      </c>
      <c r="C129" s="13" t="s">
        <v>250</v>
      </c>
      <c r="D129" s="10">
        <v>0</v>
      </c>
    </row>
    <row r="130" spans="1:4" ht="21.75" customHeight="1" x14ac:dyDescent="0.2">
      <c r="A130" s="7">
        <v>125</v>
      </c>
      <c r="B130" s="12" t="s">
        <v>251</v>
      </c>
      <c r="C130" s="13" t="s">
        <v>252</v>
      </c>
      <c r="D130" s="10">
        <v>0</v>
      </c>
    </row>
    <row r="131" spans="1:4" x14ac:dyDescent="0.2">
      <c r="A131" s="7">
        <v>126</v>
      </c>
      <c r="B131" s="11" t="s">
        <v>253</v>
      </c>
      <c r="C131" s="13" t="s">
        <v>254</v>
      </c>
      <c r="D131" s="10">
        <v>0</v>
      </c>
    </row>
    <row r="132" spans="1:4" x14ac:dyDescent="0.2">
      <c r="A132" s="7">
        <v>127</v>
      </c>
      <c r="B132" s="14" t="s">
        <v>255</v>
      </c>
      <c r="C132" s="15" t="s">
        <v>256</v>
      </c>
      <c r="D132" s="10">
        <v>0</v>
      </c>
    </row>
    <row r="133" spans="1:4" x14ac:dyDescent="0.2">
      <c r="A133" s="7">
        <v>128</v>
      </c>
      <c r="B133" s="12" t="s">
        <v>257</v>
      </c>
      <c r="C133" s="13" t="s">
        <v>258</v>
      </c>
      <c r="D133" s="10">
        <v>0</v>
      </c>
    </row>
    <row r="134" spans="1:4" ht="24" customHeight="1" x14ac:dyDescent="0.2">
      <c r="A134" s="7">
        <v>129</v>
      </c>
      <c r="B134" s="8" t="s">
        <v>259</v>
      </c>
      <c r="C134" s="9" t="s">
        <v>260</v>
      </c>
      <c r="D134" s="10">
        <v>0</v>
      </c>
    </row>
    <row r="135" spans="1:4" x14ac:dyDescent="0.2">
      <c r="A135" s="7">
        <v>130</v>
      </c>
      <c r="B135" s="11" t="s">
        <v>261</v>
      </c>
      <c r="C135" s="9" t="s">
        <v>262</v>
      </c>
      <c r="D135" s="10">
        <v>0</v>
      </c>
    </row>
    <row r="136" spans="1:4" x14ac:dyDescent="0.2">
      <c r="A136" s="7">
        <v>131</v>
      </c>
      <c r="B136" s="12" t="s">
        <v>263</v>
      </c>
      <c r="C136" s="13" t="s">
        <v>264</v>
      </c>
      <c r="D136" s="10">
        <v>0</v>
      </c>
    </row>
    <row r="137" spans="1:4" x14ac:dyDescent="0.2">
      <c r="A137" s="7">
        <v>132</v>
      </c>
      <c r="B137" s="12" t="s">
        <v>265</v>
      </c>
      <c r="C137" s="13" t="s">
        <v>266</v>
      </c>
      <c r="D137" s="10">
        <v>0</v>
      </c>
    </row>
    <row r="138" spans="1:4" ht="13.5" customHeight="1" x14ac:dyDescent="0.2">
      <c r="A138" s="7">
        <v>133</v>
      </c>
      <c r="B138" s="12" t="s">
        <v>267</v>
      </c>
      <c r="C138" s="13" t="s">
        <v>268</v>
      </c>
      <c r="D138" s="10">
        <v>0</v>
      </c>
    </row>
    <row r="139" spans="1:4" x14ac:dyDescent="0.2">
      <c r="A139" s="7">
        <v>134</v>
      </c>
      <c r="B139" s="12" t="s">
        <v>269</v>
      </c>
      <c r="C139" s="13" t="s">
        <v>270</v>
      </c>
      <c r="D139" s="10">
        <v>0</v>
      </c>
    </row>
    <row r="140" spans="1:4" x14ac:dyDescent="0.2">
      <c r="A140" s="7">
        <v>135</v>
      </c>
      <c r="B140" s="12" t="s">
        <v>271</v>
      </c>
      <c r="C140" s="13" t="s">
        <v>272</v>
      </c>
      <c r="D140" s="10">
        <v>0</v>
      </c>
    </row>
    <row r="141" spans="1:4" x14ac:dyDescent="0.2">
      <c r="A141" s="7">
        <v>136</v>
      </c>
      <c r="B141" s="8" t="s">
        <v>273</v>
      </c>
      <c r="C141" s="9" t="s">
        <v>274</v>
      </c>
      <c r="D141" s="10">
        <v>0</v>
      </c>
    </row>
    <row r="142" spans="1:4" ht="10.5" customHeight="1" x14ac:dyDescent="0.2">
      <c r="A142" s="7">
        <v>137</v>
      </c>
      <c r="B142" s="12" t="s">
        <v>275</v>
      </c>
      <c r="C142" s="13" t="s">
        <v>276</v>
      </c>
      <c r="D142" s="10">
        <v>0</v>
      </c>
    </row>
    <row r="143" spans="1:4" x14ac:dyDescent="0.2">
      <c r="A143" s="7">
        <v>138</v>
      </c>
      <c r="B143" s="8" t="s">
        <v>277</v>
      </c>
      <c r="C143" s="13" t="s">
        <v>278</v>
      </c>
      <c r="D143" s="10">
        <v>0</v>
      </c>
    </row>
    <row r="144" spans="1:4" x14ac:dyDescent="0.2">
      <c r="A144" s="7">
        <v>139</v>
      </c>
      <c r="B144" s="14" t="s">
        <v>279</v>
      </c>
      <c r="C144" s="15" t="s">
        <v>280</v>
      </c>
      <c r="D144" s="10">
        <v>0</v>
      </c>
    </row>
    <row r="145" spans="1:4" x14ac:dyDescent="0.2">
      <c r="A145" s="7">
        <v>140</v>
      </c>
      <c r="B145" s="12" t="s">
        <v>281</v>
      </c>
      <c r="C145" s="13" t="s">
        <v>282</v>
      </c>
      <c r="D145" s="10">
        <v>0</v>
      </c>
    </row>
    <row r="146" spans="1:4" x14ac:dyDescent="0.2">
      <c r="A146" s="7">
        <v>141</v>
      </c>
      <c r="B146" s="12" t="s">
        <v>283</v>
      </c>
      <c r="C146" s="13" t="s">
        <v>284</v>
      </c>
      <c r="D146" s="10">
        <v>0</v>
      </c>
    </row>
    <row r="147" spans="1:4" x14ac:dyDescent="0.2">
      <c r="A147" s="7">
        <v>142</v>
      </c>
      <c r="B147" s="12" t="s">
        <v>285</v>
      </c>
      <c r="C147" s="13" t="s">
        <v>286</v>
      </c>
      <c r="D147" s="10">
        <v>0</v>
      </c>
    </row>
    <row r="148" spans="1:4" x14ac:dyDescent="0.2">
      <c r="A148" s="7">
        <v>143</v>
      </c>
      <c r="B148" s="14" t="s">
        <v>287</v>
      </c>
      <c r="C148" s="15" t="s">
        <v>288</v>
      </c>
      <c r="D148" s="10">
        <v>0</v>
      </c>
    </row>
    <row r="149" spans="1:4" x14ac:dyDescent="0.2">
      <c r="A149" s="7">
        <v>144</v>
      </c>
      <c r="B149" s="11" t="s">
        <v>289</v>
      </c>
      <c r="C149" s="15" t="s">
        <v>290</v>
      </c>
      <c r="D149" s="10">
        <v>19408582</v>
      </c>
    </row>
    <row r="150" spans="1:4" x14ac:dyDescent="0.2">
      <c r="A150" s="7">
        <v>145</v>
      </c>
      <c r="B150" s="12" t="s">
        <v>291</v>
      </c>
      <c r="C150" s="13" t="s">
        <v>292</v>
      </c>
      <c r="D150" s="10">
        <v>0</v>
      </c>
    </row>
    <row r="151" spans="1:4" x14ac:dyDescent="0.2">
      <c r="A151" s="7">
        <v>146</v>
      </c>
      <c r="B151" s="8" t="s">
        <v>293</v>
      </c>
      <c r="C151" s="9" t="s">
        <v>294</v>
      </c>
      <c r="D151" s="10">
        <v>0</v>
      </c>
    </row>
    <row r="152" spans="1:4" x14ac:dyDescent="0.2">
      <c r="A152" s="7">
        <v>147</v>
      </c>
      <c r="B152" s="8" t="s">
        <v>295</v>
      </c>
      <c r="C152" s="9" t="s">
        <v>296</v>
      </c>
      <c r="D152" s="10">
        <v>0</v>
      </c>
    </row>
    <row r="153" spans="1:4" ht="12.75" x14ac:dyDescent="0.2">
      <c r="A153" s="7">
        <v>148</v>
      </c>
      <c r="B153" s="25" t="s">
        <v>297</v>
      </c>
      <c r="C153" s="26" t="s">
        <v>298</v>
      </c>
      <c r="D153" s="10">
        <v>0</v>
      </c>
    </row>
  </sheetData>
  <mergeCells count="4">
    <mergeCell ref="A2:D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zoomScale="110" zoomScaleNormal="110" workbookViewId="0">
      <pane xSplit="3" ySplit="5" topLeftCell="D135" activePane="bottomRight" state="frozen"/>
      <selection pane="topRight" activeCell="D1" sqref="D1"/>
      <selection pane="bottomLeft" activeCell="A6" sqref="A6"/>
      <selection pane="bottomRight" activeCell="I157" sqref="I157"/>
    </sheetView>
  </sheetViews>
  <sheetFormatPr defaultRowHeight="12" x14ac:dyDescent="0.2"/>
  <cols>
    <col min="1" max="1" width="4.7109375" style="110" customWidth="1"/>
    <col min="2" max="2" width="9.28515625" style="110" customWidth="1"/>
    <col min="3" max="3" width="29.140625" style="115" customWidth="1"/>
    <col min="4" max="4" width="12.42578125" style="110" customWidth="1"/>
    <col min="5" max="5" width="13.7109375" style="110" customWidth="1"/>
    <col min="6" max="6" width="13.5703125" style="110" customWidth="1"/>
    <col min="7" max="7" width="13.7109375" style="110" customWidth="1"/>
    <col min="8" max="8" width="11.85546875" style="110" customWidth="1"/>
    <col min="9" max="9" width="13.5703125" style="110" customWidth="1"/>
    <col min="10" max="16384" width="9.140625" style="3"/>
  </cols>
  <sheetData>
    <row r="2" spans="1:9" ht="30" customHeight="1" x14ac:dyDescent="0.2">
      <c r="A2" s="190" t="s">
        <v>337</v>
      </c>
      <c r="B2" s="190"/>
      <c r="C2" s="190"/>
      <c r="D2" s="190"/>
      <c r="E2" s="190"/>
      <c r="F2" s="190"/>
      <c r="G2" s="190"/>
      <c r="H2" s="190"/>
      <c r="I2" s="190"/>
    </row>
    <row r="3" spans="1:9" x14ac:dyDescent="0.2">
      <c r="C3" s="4"/>
      <c r="D3" s="4"/>
      <c r="I3" s="110" t="s">
        <v>327</v>
      </c>
    </row>
    <row r="4" spans="1:9" s="5" customFormat="1" ht="24.75" customHeight="1" x14ac:dyDescent="0.2">
      <c r="A4" s="191" t="s">
        <v>0</v>
      </c>
      <c r="B4" s="191" t="s">
        <v>1</v>
      </c>
      <c r="C4" s="193" t="s">
        <v>2</v>
      </c>
      <c r="D4" s="191" t="s">
        <v>299</v>
      </c>
      <c r="E4" s="204" t="s">
        <v>332</v>
      </c>
      <c r="F4" s="204"/>
      <c r="G4" s="204" t="s">
        <v>333</v>
      </c>
      <c r="H4" s="204"/>
      <c r="I4" s="204"/>
    </row>
    <row r="5" spans="1:9" ht="51.75" customHeight="1" x14ac:dyDescent="0.2">
      <c r="A5" s="192"/>
      <c r="B5" s="192"/>
      <c r="C5" s="194"/>
      <c r="D5" s="192"/>
      <c r="E5" s="114" t="s">
        <v>334</v>
      </c>
      <c r="F5" s="114" t="s">
        <v>335</v>
      </c>
      <c r="G5" s="114" t="s">
        <v>335</v>
      </c>
      <c r="H5" s="114" t="s">
        <v>336</v>
      </c>
      <c r="I5" s="114" t="s">
        <v>334</v>
      </c>
    </row>
    <row r="6" spans="1:9" ht="12" customHeight="1" x14ac:dyDescent="0.2">
      <c r="A6" s="108">
        <v>1</v>
      </c>
      <c r="B6" s="8" t="s">
        <v>3</v>
      </c>
      <c r="C6" s="29" t="s">
        <v>4</v>
      </c>
      <c r="D6" s="40">
        <f>E6+F6+G6+H6+I6</f>
        <v>0</v>
      </c>
      <c r="E6" s="58"/>
      <c r="F6" s="58"/>
      <c r="G6" s="58"/>
      <c r="H6" s="58"/>
      <c r="I6" s="58"/>
    </row>
    <row r="7" spans="1:9" x14ac:dyDescent="0.2">
      <c r="A7" s="108">
        <v>2</v>
      </c>
      <c r="B7" s="11" t="s">
        <v>5</v>
      </c>
      <c r="C7" s="29" t="s">
        <v>6</v>
      </c>
      <c r="D7" s="40">
        <f t="shared" ref="D7:D70" si="0">E7+F7+G7+H7+I7</f>
        <v>0</v>
      </c>
      <c r="E7" s="58"/>
      <c r="F7" s="58"/>
      <c r="G7" s="58"/>
      <c r="H7" s="58"/>
      <c r="I7" s="58"/>
    </row>
    <row r="8" spans="1:9" x14ac:dyDescent="0.2">
      <c r="A8" s="108">
        <v>3</v>
      </c>
      <c r="B8" s="12" t="s">
        <v>7</v>
      </c>
      <c r="C8" s="28" t="s">
        <v>8</v>
      </c>
      <c r="D8" s="40">
        <f t="shared" si="0"/>
        <v>0</v>
      </c>
      <c r="E8" s="58"/>
      <c r="F8" s="58"/>
      <c r="G8" s="58"/>
      <c r="H8" s="58"/>
      <c r="I8" s="58"/>
    </row>
    <row r="9" spans="1:9" ht="14.25" customHeight="1" x14ac:dyDescent="0.2">
      <c r="A9" s="108">
        <v>4</v>
      </c>
      <c r="B9" s="8" t="s">
        <v>9</v>
      </c>
      <c r="C9" s="29" t="s">
        <v>10</v>
      </c>
      <c r="D9" s="40">
        <f t="shared" si="0"/>
        <v>0</v>
      </c>
      <c r="E9" s="58"/>
      <c r="F9" s="58"/>
      <c r="G9" s="58"/>
      <c r="H9" s="58"/>
      <c r="I9" s="58"/>
    </row>
    <row r="10" spans="1:9" x14ac:dyDescent="0.2">
      <c r="A10" s="108">
        <v>5</v>
      </c>
      <c r="B10" s="8" t="s">
        <v>11</v>
      </c>
      <c r="C10" s="29" t="s">
        <v>12</v>
      </c>
      <c r="D10" s="40">
        <f t="shared" si="0"/>
        <v>0</v>
      </c>
      <c r="E10" s="58"/>
      <c r="F10" s="58"/>
      <c r="G10" s="58"/>
      <c r="H10" s="58"/>
      <c r="I10" s="58"/>
    </row>
    <row r="11" spans="1:9" x14ac:dyDescent="0.2">
      <c r="A11" s="108">
        <v>6</v>
      </c>
      <c r="B11" s="12" t="s">
        <v>13</v>
      </c>
      <c r="C11" s="28" t="s">
        <v>14</v>
      </c>
      <c r="D11" s="40">
        <f t="shared" si="0"/>
        <v>949975</v>
      </c>
      <c r="E11" s="58"/>
      <c r="F11" s="58">
        <v>949975</v>
      </c>
      <c r="G11" s="58"/>
      <c r="H11" s="58"/>
      <c r="I11" s="58"/>
    </row>
    <row r="12" spans="1:9" x14ac:dyDescent="0.2">
      <c r="A12" s="108">
        <v>7</v>
      </c>
      <c r="B12" s="14" t="s">
        <v>15</v>
      </c>
      <c r="C12" s="30" t="s">
        <v>16</v>
      </c>
      <c r="D12" s="40">
        <f t="shared" si="0"/>
        <v>0</v>
      </c>
      <c r="E12" s="58"/>
      <c r="F12" s="58"/>
      <c r="G12" s="58"/>
      <c r="H12" s="58"/>
      <c r="I12" s="58"/>
    </row>
    <row r="13" spans="1:9" x14ac:dyDescent="0.2">
      <c r="A13" s="108">
        <v>8</v>
      </c>
      <c r="B13" s="12" t="s">
        <v>17</v>
      </c>
      <c r="C13" s="28" t="s">
        <v>18</v>
      </c>
      <c r="D13" s="40">
        <f t="shared" si="0"/>
        <v>0</v>
      </c>
      <c r="E13" s="58"/>
      <c r="F13" s="58"/>
      <c r="G13" s="58"/>
      <c r="H13" s="58"/>
      <c r="I13" s="58"/>
    </row>
    <row r="14" spans="1:9" x14ac:dyDescent="0.2">
      <c r="A14" s="108">
        <v>9</v>
      </c>
      <c r="B14" s="12" t="s">
        <v>19</v>
      </c>
      <c r="C14" s="28" t="s">
        <v>20</v>
      </c>
      <c r="D14" s="40">
        <f t="shared" si="0"/>
        <v>0</v>
      </c>
      <c r="E14" s="58"/>
      <c r="F14" s="58"/>
      <c r="G14" s="58"/>
      <c r="H14" s="58"/>
      <c r="I14" s="58"/>
    </row>
    <row r="15" spans="1:9" x14ac:dyDescent="0.2">
      <c r="A15" s="108">
        <v>10</v>
      </c>
      <c r="B15" s="12" t="s">
        <v>21</v>
      </c>
      <c r="C15" s="28" t="s">
        <v>22</v>
      </c>
      <c r="D15" s="40">
        <f t="shared" si="0"/>
        <v>0</v>
      </c>
      <c r="E15" s="58"/>
      <c r="F15" s="58"/>
      <c r="G15" s="58"/>
      <c r="H15" s="58"/>
      <c r="I15" s="58"/>
    </row>
    <row r="16" spans="1:9" x14ac:dyDescent="0.2">
      <c r="A16" s="108">
        <v>11</v>
      </c>
      <c r="B16" s="12" t="s">
        <v>23</v>
      </c>
      <c r="C16" s="28" t="s">
        <v>24</v>
      </c>
      <c r="D16" s="40">
        <f t="shared" si="0"/>
        <v>0</v>
      </c>
      <c r="E16" s="58"/>
      <c r="F16" s="58"/>
      <c r="G16" s="58"/>
      <c r="H16" s="58"/>
      <c r="I16" s="58"/>
    </row>
    <row r="17" spans="1:9" x14ac:dyDescent="0.2">
      <c r="A17" s="108">
        <v>12</v>
      </c>
      <c r="B17" s="12" t="s">
        <v>25</v>
      </c>
      <c r="C17" s="28" t="s">
        <v>26</v>
      </c>
      <c r="D17" s="40">
        <f t="shared" si="0"/>
        <v>0</v>
      </c>
      <c r="E17" s="58"/>
      <c r="F17" s="58"/>
      <c r="G17" s="58"/>
      <c r="H17" s="58"/>
      <c r="I17" s="58"/>
    </row>
    <row r="18" spans="1:9" x14ac:dyDescent="0.2">
      <c r="A18" s="108">
        <v>13</v>
      </c>
      <c r="B18" s="8" t="s">
        <v>27</v>
      </c>
      <c r="C18" s="28" t="s">
        <v>28</v>
      </c>
      <c r="D18" s="40">
        <f t="shared" si="0"/>
        <v>0</v>
      </c>
      <c r="E18" s="58"/>
      <c r="F18" s="58"/>
      <c r="G18" s="58"/>
      <c r="H18" s="58"/>
      <c r="I18" s="58"/>
    </row>
    <row r="19" spans="1:9" x14ac:dyDescent="0.2">
      <c r="A19" s="108">
        <v>14</v>
      </c>
      <c r="B19" s="8" t="s">
        <v>29</v>
      </c>
      <c r="C19" s="29" t="s">
        <v>30</v>
      </c>
      <c r="D19" s="40">
        <f t="shared" si="0"/>
        <v>0</v>
      </c>
      <c r="E19" s="58"/>
      <c r="F19" s="58"/>
      <c r="G19" s="58"/>
      <c r="H19" s="58"/>
      <c r="I19" s="58"/>
    </row>
    <row r="20" spans="1:9" x14ac:dyDescent="0.2">
      <c r="A20" s="108">
        <v>15</v>
      </c>
      <c r="B20" s="12" t="s">
        <v>31</v>
      </c>
      <c r="C20" s="28" t="s">
        <v>32</v>
      </c>
      <c r="D20" s="40">
        <f t="shared" si="0"/>
        <v>0</v>
      </c>
      <c r="E20" s="58"/>
      <c r="F20" s="58"/>
      <c r="G20" s="58"/>
      <c r="H20" s="58"/>
      <c r="I20" s="58"/>
    </row>
    <row r="21" spans="1:9" x14ac:dyDescent="0.2">
      <c r="A21" s="108">
        <v>16</v>
      </c>
      <c r="B21" s="12" t="s">
        <v>33</v>
      </c>
      <c r="C21" s="28" t="s">
        <v>34</v>
      </c>
      <c r="D21" s="40">
        <f t="shared" si="0"/>
        <v>0</v>
      </c>
      <c r="E21" s="58"/>
      <c r="F21" s="58"/>
      <c r="G21" s="58"/>
      <c r="H21" s="58"/>
      <c r="I21" s="58"/>
    </row>
    <row r="22" spans="1:9" x14ac:dyDescent="0.2">
      <c r="A22" s="108">
        <v>17</v>
      </c>
      <c r="B22" s="12" t="s">
        <v>35</v>
      </c>
      <c r="C22" s="28" t="s">
        <v>36</v>
      </c>
      <c r="D22" s="40">
        <f t="shared" si="0"/>
        <v>0</v>
      </c>
      <c r="E22" s="58"/>
      <c r="F22" s="58"/>
      <c r="G22" s="58"/>
      <c r="H22" s="58"/>
      <c r="I22" s="58"/>
    </row>
    <row r="23" spans="1:9" x14ac:dyDescent="0.2">
      <c r="A23" s="108">
        <v>18</v>
      </c>
      <c r="B23" s="12" t="s">
        <v>37</v>
      </c>
      <c r="C23" s="28" t="s">
        <v>38</v>
      </c>
      <c r="D23" s="40">
        <f t="shared" si="0"/>
        <v>0</v>
      </c>
      <c r="E23" s="58"/>
      <c r="F23" s="58"/>
      <c r="G23" s="58"/>
      <c r="H23" s="58"/>
      <c r="I23" s="58"/>
    </row>
    <row r="24" spans="1:9" x14ac:dyDescent="0.2">
      <c r="A24" s="108">
        <v>19</v>
      </c>
      <c r="B24" s="8" t="s">
        <v>39</v>
      </c>
      <c r="C24" s="29" t="s">
        <v>40</v>
      </c>
      <c r="D24" s="40">
        <f t="shared" si="0"/>
        <v>0</v>
      </c>
      <c r="E24" s="58"/>
      <c r="F24" s="58"/>
      <c r="G24" s="58"/>
      <c r="H24" s="58"/>
      <c r="I24" s="58"/>
    </row>
    <row r="25" spans="1:9" x14ac:dyDescent="0.2">
      <c r="A25" s="108">
        <v>20</v>
      </c>
      <c r="B25" s="8" t="s">
        <v>41</v>
      </c>
      <c r="C25" s="29" t="s">
        <v>42</v>
      </c>
      <c r="D25" s="40">
        <f t="shared" si="0"/>
        <v>0</v>
      </c>
      <c r="E25" s="58"/>
      <c r="F25" s="58"/>
      <c r="G25" s="58"/>
      <c r="H25" s="58"/>
      <c r="I25" s="58"/>
    </row>
    <row r="26" spans="1:9" x14ac:dyDescent="0.2">
      <c r="A26" s="108">
        <v>21</v>
      </c>
      <c r="B26" s="8" t="s">
        <v>43</v>
      </c>
      <c r="C26" s="29" t="s">
        <v>44</v>
      </c>
      <c r="D26" s="40">
        <f t="shared" si="0"/>
        <v>0</v>
      </c>
      <c r="E26" s="58"/>
      <c r="F26" s="58"/>
      <c r="G26" s="58"/>
      <c r="H26" s="58"/>
      <c r="I26" s="58"/>
    </row>
    <row r="27" spans="1:9" x14ac:dyDescent="0.2">
      <c r="A27" s="108">
        <v>22</v>
      </c>
      <c r="B27" s="8" t="s">
        <v>45</v>
      </c>
      <c r="C27" s="29" t="s">
        <v>46</v>
      </c>
      <c r="D27" s="40">
        <f t="shared" si="0"/>
        <v>0</v>
      </c>
      <c r="E27" s="58"/>
      <c r="F27" s="58"/>
      <c r="G27" s="58"/>
      <c r="H27" s="58"/>
      <c r="I27" s="58"/>
    </row>
    <row r="28" spans="1:9" x14ac:dyDescent="0.2">
      <c r="A28" s="108">
        <v>23</v>
      </c>
      <c r="B28" s="12" t="s">
        <v>47</v>
      </c>
      <c r="C28" s="28" t="s">
        <v>48</v>
      </c>
      <c r="D28" s="40">
        <f t="shared" si="0"/>
        <v>0</v>
      </c>
      <c r="E28" s="58"/>
      <c r="F28" s="58"/>
      <c r="G28" s="58"/>
      <c r="H28" s="58"/>
      <c r="I28" s="58"/>
    </row>
    <row r="29" spans="1:9" ht="12" customHeight="1" x14ac:dyDescent="0.2">
      <c r="A29" s="108">
        <v>24</v>
      </c>
      <c r="B29" s="12" t="s">
        <v>49</v>
      </c>
      <c r="C29" s="28" t="s">
        <v>50</v>
      </c>
      <c r="D29" s="40">
        <f t="shared" si="0"/>
        <v>0</v>
      </c>
      <c r="E29" s="58"/>
      <c r="F29" s="58"/>
      <c r="G29" s="58"/>
      <c r="H29" s="58"/>
      <c r="I29" s="58"/>
    </row>
    <row r="30" spans="1:9" ht="24" x14ac:dyDescent="0.2">
      <c r="A30" s="108">
        <v>25</v>
      </c>
      <c r="B30" s="12" t="s">
        <v>51</v>
      </c>
      <c r="C30" s="28" t="s">
        <v>52</v>
      </c>
      <c r="D30" s="40">
        <f t="shared" si="0"/>
        <v>0</v>
      </c>
      <c r="E30" s="58"/>
      <c r="F30" s="58"/>
      <c r="G30" s="58"/>
      <c r="H30" s="58"/>
      <c r="I30" s="58"/>
    </row>
    <row r="31" spans="1:9" x14ac:dyDescent="0.2">
      <c r="A31" s="108">
        <v>26</v>
      </c>
      <c r="B31" s="8" t="s">
        <v>53</v>
      </c>
      <c r="C31" s="30" t="s">
        <v>54</v>
      </c>
      <c r="D31" s="40">
        <f t="shared" si="0"/>
        <v>552644</v>
      </c>
      <c r="E31" s="58"/>
      <c r="F31" s="58">
        <f>704640-151996</f>
        <v>552644</v>
      </c>
      <c r="G31" s="58"/>
      <c r="H31" s="58"/>
      <c r="I31" s="58"/>
    </row>
    <row r="32" spans="1:9" x14ac:dyDescent="0.2">
      <c r="A32" s="108">
        <v>27</v>
      </c>
      <c r="B32" s="12" t="s">
        <v>55</v>
      </c>
      <c r="C32" s="28" t="s">
        <v>56</v>
      </c>
      <c r="D32" s="40">
        <f t="shared" si="0"/>
        <v>151996</v>
      </c>
      <c r="E32" s="58"/>
      <c r="F32" s="58">
        <v>151996</v>
      </c>
      <c r="G32" s="58"/>
      <c r="H32" s="58"/>
      <c r="I32" s="58"/>
    </row>
    <row r="33" spans="1:9" ht="24" customHeight="1" x14ac:dyDescent="0.2">
      <c r="A33" s="108">
        <v>28</v>
      </c>
      <c r="B33" s="12" t="s">
        <v>57</v>
      </c>
      <c r="C33" s="28" t="s">
        <v>58</v>
      </c>
      <c r="D33" s="40">
        <f t="shared" si="0"/>
        <v>0</v>
      </c>
      <c r="E33" s="58"/>
      <c r="F33" s="58"/>
      <c r="G33" s="58"/>
      <c r="H33" s="58"/>
      <c r="I33" s="58"/>
    </row>
    <row r="34" spans="1:9" ht="12" customHeight="1" x14ac:dyDescent="0.2">
      <c r="A34" s="108">
        <v>29</v>
      </c>
      <c r="B34" s="8" t="s">
        <v>59</v>
      </c>
      <c r="C34" s="29" t="s">
        <v>60</v>
      </c>
      <c r="D34" s="40">
        <f t="shared" si="0"/>
        <v>0</v>
      </c>
      <c r="E34" s="58"/>
      <c r="F34" s="58"/>
      <c r="G34" s="58"/>
      <c r="H34" s="58"/>
      <c r="I34" s="58"/>
    </row>
    <row r="35" spans="1:9" x14ac:dyDescent="0.2">
      <c r="A35" s="108">
        <v>30</v>
      </c>
      <c r="B35" s="11" t="s">
        <v>61</v>
      </c>
      <c r="C35" s="30" t="s">
        <v>62</v>
      </c>
      <c r="D35" s="40">
        <f t="shared" si="0"/>
        <v>0</v>
      </c>
      <c r="E35" s="58"/>
      <c r="F35" s="58"/>
      <c r="G35" s="58"/>
      <c r="H35" s="58"/>
      <c r="I35" s="58"/>
    </row>
    <row r="36" spans="1:9" ht="24" x14ac:dyDescent="0.2">
      <c r="A36" s="108">
        <v>31</v>
      </c>
      <c r="B36" s="8" t="s">
        <v>63</v>
      </c>
      <c r="C36" s="29" t="s">
        <v>64</v>
      </c>
      <c r="D36" s="40">
        <f t="shared" si="0"/>
        <v>0</v>
      </c>
      <c r="E36" s="58"/>
      <c r="F36" s="58"/>
      <c r="G36" s="58"/>
      <c r="H36" s="58"/>
      <c r="I36" s="58"/>
    </row>
    <row r="37" spans="1:9" ht="24" x14ac:dyDescent="0.2">
      <c r="A37" s="108">
        <v>32</v>
      </c>
      <c r="B37" s="12" t="s">
        <v>65</v>
      </c>
      <c r="C37" s="28" t="s">
        <v>66</v>
      </c>
      <c r="D37" s="40">
        <f t="shared" si="0"/>
        <v>0</v>
      </c>
      <c r="E37" s="58"/>
      <c r="F37" s="58"/>
      <c r="G37" s="58"/>
      <c r="H37" s="58"/>
      <c r="I37" s="58"/>
    </row>
    <row r="38" spans="1:9" x14ac:dyDescent="0.2">
      <c r="A38" s="108">
        <v>33</v>
      </c>
      <c r="B38" s="11" t="s">
        <v>67</v>
      </c>
      <c r="C38" s="29" t="s">
        <v>68</v>
      </c>
      <c r="D38" s="40">
        <f t="shared" si="0"/>
        <v>0</v>
      </c>
      <c r="E38" s="58"/>
      <c r="F38" s="58"/>
      <c r="G38" s="58"/>
      <c r="H38" s="58"/>
      <c r="I38" s="58"/>
    </row>
    <row r="39" spans="1:9" x14ac:dyDescent="0.2">
      <c r="A39" s="108">
        <v>34</v>
      </c>
      <c r="B39" s="14" t="s">
        <v>69</v>
      </c>
      <c r="C39" s="30" t="s">
        <v>70</v>
      </c>
      <c r="D39" s="40">
        <f t="shared" si="0"/>
        <v>0</v>
      </c>
      <c r="E39" s="58"/>
      <c r="F39" s="58"/>
      <c r="G39" s="58"/>
      <c r="H39" s="58"/>
      <c r="I39" s="58"/>
    </row>
    <row r="40" spans="1:9" x14ac:dyDescent="0.2">
      <c r="A40" s="108">
        <v>35</v>
      </c>
      <c r="B40" s="8" t="s">
        <v>71</v>
      </c>
      <c r="C40" s="29" t="s">
        <v>72</v>
      </c>
      <c r="D40" s="40">
        <f t="shared" si="0"/>
        <v>0</v>
      </c>
      <c r="E40" s="58"/>
      <c r="F40" s="58"/>
      <c r="G40" s="58"/>
      <c r="H40" s="58"/>
      <c r="I40" s="58"/>
    </row>
    <row r="41" spans="1:9" x14ac:dyDescent="0.2">
      <c r="A41" s="108">
        <v>36</v>
      </c>
      <c r="B41" s="11" t="s">
        <v>73</v>
      </c>
      <c r="C41" s="29" t="s">
        <v>74</v>
      </c>
      <c r="D41" s="40">
        <f t="shared" si="0"/>
        <v>0</v>
      </c>
      <c r="E41" s="58"/>
      <c r="F41" s="58"/>
      <c r="G41" s="58"/>
      <c r="H41" s="58"/>
      <c r="I41" s="58"/>
    </row>
    <row r="42" spans="1:9" x14ac:dyDescent="0.2">
      <c r="A42" s="108">
        <v>37</v>
      </c>
      <c r="B42" s="12" t="s">
        <v>75</v>
      </c>
      <c r="C42" s="28" t="s">
        <v>76</v>
      </c>
      <c r="D42" s="40">
        <f t="shared" si="0"/>
        <v>0</v>
      </c>
      <c r="E42" s="58"/>
      <c r="F42" s="58"/>
      <c r="G42" s="58"/>
      <c r="H42" s="58"/>
      <c r="I42" s="58"/>
    </row>
    <row r="43" spans="1:9" x14ac:dyDescent="0.2">
      <c r="A43" s="108">
        <v>38</v>
      </c>
      <c r="B43" s="11" t="s">
        <v>77</v>
      </c>
      <c r="C43" s="29" t="s">
        <v>78</v>
      </c>
      <c r="D43" s="40">
        <f t="shared" si="0"/>
        <v>0</v>
      </c>
      <c r="E43" s="58"/>
      <c r="F43" s="58"/>
      <c r="G43" s="58"/>
      <c r="H43" s="58"/>
      <c r="I43" s="58"/>
    </row>
    <row r="44" spans="1:9" x14ac:dyDescent="0.2">
      <c r="A44" s="108">
        <v>39</v>
      </c>
      <c r="B44" s="8" t="s">
        <v>79</v>
      </c>
      <c r="C44" s="29" t="s">
        <v>80</v>
      </c>
      <c r="D44" s="40">
        <f t="shared" si="0"/>
        <v>0</v>
      </c>
      <c r="E44" s="58"/>
      <c r="F44" s="58"/>
      <c r="G44" s="58"/>
      <c r="H44" s="58"/>
      <c r="I44" s="58"/>
    </row>
    <row r="45" spans="1:9" x14ac:dyDescent="0.2">
      <c r="A45" s="108">
        <v>40</v>
      </c>
      <c r="B45" s="16" t="s">
        <v>81</v>
      </c>
      <c r="C45" s="31" t="s">
        <v>82</v>
      </c>
      <c r="D45" s="40">
        <f t="shared" si="0"/>
        <v>0</v>
      </c>
      <c r="E45" s="58"/>
      <c r="F45" s="58"/>
      <c r="G45" s="58"/>
      <c r="H45" s="58"/>
      <c r="I45" s="58"/>
    </row>
    <row r="46" spans="1:9" x14ac:dyDescent="0.2">
      <c r="A46" s="108">
        <v>41</v>
      </c>
      <c r="B46" s="8" t="s">
        <v>83</v>
      </c>
      <c r="C46" s="29" t="s">
        <v>84</v>
      </c>
      <c r="D46" s="40">
        <f t="shared" si="0"/>
        <v>0</v>
      </c>
      <c r="E46" s="58"/>
      <c r="F46" s="58"/>
      <c r="G46" s="58"/>
      <c r="H46" s="58"/>
      <c r="I46" s="58"/>
    </row>
    <row r="47" spans="1:9" x14ac:dyDescent="0.2">
      <c r="A47" s="108">
        <v>42</v>
      </c>
      <c r="B47" s="14" t="s">
        <v>85</v>
      </c>
      <c r="C47" s="30" t="s">
        <v>86</v>
      </c>
      <c r="D47" s="40">
        <f t="shared" si="0"/>
        <v>0</v>
      </c>
      <c r="E47" s="58"/>
      <c r="F47" s="58"/>
      <c r="G47" s="58"/>
      <c r="H47" s="58"/>
      <c r="I47" s="58"/>
    </row>
    <row r="48" spans="1:9" x14ac:dyDescent="0.2">
      <c r="A48" s="108">
        <v>43</v>
      </c>
      <c r="B48" s="12" t="s">
        <v>87</v>
      </c>
      <c r="C48" s="28" t="s">
        <v>88</v>
      </c>
      <c r="D48" s="40">
        <f t="shared" si="0"/>
        <v>0</v>
      </c>
      <c r="E48" s="58"/>
      <c r="F48" s="58"/>
      <c r="G48" s="58"/>
      <c r="H48" s="58"/>
      <c r="I48" s="58"/>
    </row>
    <row r="49" spans="1:9" x14ac:dyDescent="0.2">
      <c r="A49" s="108">
        <v>44</v>
      </c>
      <c r="B49" s="11" t="s">
        <v>89</v>
      </c>
      <c r="C49" s="29" t="s">
        <v>90</v>
      </c>
      <c r="D49" s="40">
        <f t="shared" si="0"/>
        <v>0</v>
      </c>
      <c r="E49" s="58"/>
      <c r="F49" s="58"/>
      <c r="G49" s="58"/>
      <c r="H49" s="58"/>
      <c r="I49" s="58"/>
    </row>
    <row r="50" spans="1:9" x14ac:dyDescent="0.2">
      <c r="A50" s="108">
        <v>45</v>
      </c>
      <c r="B50" s="12" t="s">
        <v>91</v>
      </c>
      <c r="C50" s="28" t="s">
        <v>92</v>
      </c>
      <c r="D50" s="40">
        <f t="shared" si="0"/>
        <v>0</v>
      </c>
      <c r="E50" s="58"/>
      <c r="F50" s="58"/>
      <c r="G50" s="58"/>
      <c r="H50" s="58"/>
      <c r="I50" s="58"/>
    </row>
    <row r="51" spans="1:9" x14ac:dyDescent="0.2">
      <c r="A51" s="108">
        <v>46</v>
      </c>
      <c r="B51" s="8" t="s">
        <v>93</v>
      </c>
      <c r="C51" s="29" t="s">
        <v>94</v>
      </c>
      <c r="D51" s="40">
        <f t="shared" si="0"/>
        <v>0</v>
      </c>
      <c r="E51" s="58"/>
      <c r="F51" s="58"/>
      <c r="G51" s="58"/>
      <c r="H51" s="58"/>
      <c r="I51" s="58"/>
    </row>
    <row r="52" spans="1:9" ht="10.5" customHeight="1" x14ac:dyDescent="0.2">
      <c r="A52" s="108">
        <v>47</v>
      </c>
      <c r="B52" s="8" t="s">
        <v>95</v>
      </c>
      <c r="C52" s="29" t="s">
        <v>96</v>
      </c>
      <c r="D52" s="40">
        <f t="shared" si="0"/>
        <v>0</v>
      </c>
      <c r="E52" s="58"/>
      <c r="F52" s="58"/>
      <c r="G52" s="58"/>
      <c r="H52" s="58"/>
      <c r="I52" s="58"/>
    </row>
    <row r="53" spans="1:9" x14ac:dyDescent="0.2">
      <c r="A53" s="108">
        <v>48</v>
      </c>
      <c r="B53" s="18" t="s">
        <v>97</v>
      </c>
      <c r="C53" s="32" t="s">
        <v>98</v>
      </c>
      <c r="D53" s="40">
        <f t="shared" si="0"/>
        <v>0</v>
      </c>
      <c r="E53" s="58"/>
      <c r="F53" s="58"/>
      <c r="G53" s="58"/>
      <c r="H53" s="58"/>
      <c r="I53" s="58"/>
    </row>
    <row r="54" spans="1:9" x14ac:dyDescent="0.2">
      <c r="A54" s="108">
        <v>49</v>
      </c>
      <c r="B54" s="12" t="s">
        <v>99</v>
      </c>
      <c r="C54" s="28" t="s">
        <v>100</v>
      </c>
      <c r="D54" s="40">
        <f t="shared" si="0"/>
        <v>0</v>
      </c>
      <c r="E54" s="58"/>
      <c r="F54" s="58"/>
      <c r="G54" s="58"/>
      <c r="H54" s="58"/>
      <c r="I54" s="58"/>
    </row>
    <row r="55" spans="1:9" x14ac:dyDescent="0.2">
      <c r="A55" s="108">
        <v>50</v>
      </c>
      <c r="B55" s="11" t="s">
        <v>101</v>
      </c>
      <c r="C55" s="29" t="s">
        <v>102</v>
      </c>
      <c r="D55" s="40">
        <f t="shared" si="0"/>
        <v>0</v>
      </c>
      <c r="E55" s="58"/>
      <c r="F55" s="58"/>
      <c r="G55" s="58"/>
      <c r="H55" s="58"/>
      <c r="I55" s="58"/>
    </row>
    <row r="56" spans="1:9" ht="10.5" customHeight="1" x14ac:dyDescent="0.2">
      <c r="A56" s="108">
        <v>51</v>
      </c>
      <c r="B56" s="12" t="s">
        <v>103</v>
      </c>
      <c r="C56" s="28" t="s">
        <v>104</v>
      </c>
      <c r="D56" s="40">
        <f t="shared" si="0"/>
        <v>0</v>
      </c>
      <c r="E56" s="58"/>
      <c r="F56" s="58"/>
      <c r="G56" s="58"/>
      <c r="H56" s="58"/>
      <c r="I56" s="58"/>
    </row>
    <row r="57" spans="1:9" x14ac:dyDescent="0.2">
      <c r="A57" s="108">
        <v>52</v>
      </c>
      <c r="B57" s="11" t="s">
        <v>105</v>
      </c>
      <c r="C57" s="29" t="s">
        <v>106</v>
      </c>
      <c r="D57" s="40">
        <f t="shared" si="0"/>
        <v>0</v>
      </c>
      <c r="E57" s="58"/>
      <c r="F57" s="58"/>
      <c r="G57" s="58"/>
      <c r="H57" s="58"/>
      <c r="I57" s="58"/>
    </row>
    <row r="58" spans="1:9" x14ac:dyDescent="0.2">
      <c r="A58" s="108">
        <v>53</v>
      </c>
      <c r="B58" s="12" t="s">
        <v>107</v>
      </c>
      <c r="C58" s="28" t="s">
        <v>108</v>
      </c>
      <c r="D58" s="40">
        <f t="shared" si="0"/>
        <v>0</v>
      </c>
      <c r="E58" s="58"/>
      <c r="F58" s="58"/>
      <c r="G58" s="58"/>
      <c r="H58" s="58"/>
      <c r="I58" s="58"/>
    </row>
    <row r="59" spans="1:9" x14ac:dyDescent="0.2">
      <c r="A59" s="108">
        <v>54</v>
      </c>
      <c r="B59" s="12" t="s">
        <v>109</v>
      </c>
      <c r="C59" s="28" t="s">
        <v>110</v>
      </c>
      <c r="D59" s="40">
        <f t="shared" si="0"/>
        <v>0</v>
      </c>
      <c r="E59" s="58"/>
      <c r="F59" s="58"/>
      <c r="G59" s="58"/>
      <c r="H59" s="58"/>
      <c r="I59" s="58"/>
    </row>
    <row r="60" spans="1:9" x14ac:dyDescent="0.2">
      <c r="A60" s="108">
        <v>55</v>
      </c>
      <c r="B60" s="12" t="s">
        <v>111</v>
      </c>
      <c r="C60" s="28" t="s">
        <v>112</v>
      </c>
      <c r="D60" s="40">
        <f t="shared" si="0"/>
        <v>0</v>
      </c>
      <c r="E60" s="58"/>
      <c r="F60" s="58"/>
      <c r="G60" s="58"/>
      <c r="H60" s="58"/>
      <c r="I60" s="58"/>
    </row>
    <row r="61" spans="1:9" x14ac:dyDescent="0.2">
      <c r="A61" s="108">
        <v>56</v>
      </c>
      <c r="B61" s="12" t="s">
        <v>113</v>
      </c>
      <c r="C61" s="28" t="s">
        <v>114</v>
      </c>
      <c r="D61" s="40">
        <f t="shared" si="0"/>
        <v>0</v>
      </c>
      <c r="E61" s="58"/>
      <c r="F61" s="58"/>
      <c r="G61" s="58"/>
      <c r="H61" s="58"/>
      <c r="I61" s="58"/>
    </row>
    <row r="62" spans="1:9" x14ac:dyDescent="0.2">
      <c r="A62" s="108">
        <v>57</v>
      </c>
      <c r="B62" s="12" t="s">
        <v>115</v>
      </c>
      <c r="C62" s="28" t="s">
        <v>116</v>
      </c>
      <c r="D62" s="40">
        <f t="shared" si="0"/>
        <v>0</v>
      </c>
      <c r="E62" s="58"/>
      <c r="F62" s="58"/>
      <c r="G62" s="58"/>
      <c r="H62" s="58"/>
      <c r="I62" s="58"/>
    </row>
    <row r="63" spans="1:9" ht="17.25" customHeight="1" x14ac:dyDescent="0.2">
      <c r="A63" s="108">
        <v>58</v>
      </c>
      <c r="B63" s="12" t="s">
        <v>117</v>
      </c>
      <c r="C63" s="28" t="s">
        <v>118</v>
      </c>
      <c r="D63" s="40">
        <f t="shared" si="0"/>
        <v>0</v>
      </c>
      <c r="E63" s="58"/>
      <c r="F63" s="58"/>
      <c r="G63" s="58"/>
      <c r="H63" s="58"/>
      <c r="I63" s="58"/>
    </row>
    <row r="64" spans="1:9" ht="15" customHeight="1" x14ac:dyDescent="0.2">
      <c r="A64" s="108">
        <v>59</v>
      </c>
      <c r="B64" s="11" t="s">
        <v>119</v>
      </c>
      <c r="C64" s="28" t="s">
        <v>120</v>
      </c>
      <c r="D64" s="40">
        <f t="shared" si="0"/>
        <v>0</v>
      </c>
      <c r="E64" s="58"/>
      <c r="F64" s="58"/>
      <c r="G64" s="58"/>
      <c r="H64" s="58"/>
      <c r="I64" s="58"/>
    </row>
    <row r="65" spans="1:9" ht="16.5" customHeight="1" x14ac:dyDescent="0.2">
      <c r="A65" s="108">
        <v>60</v>
      </c>
      <c r="B65" s="14" t="s">
        <v>121</v>
      </c>
      <c r="C65" s="30" t="s">
        <v>122</v>
      </c>
      <c r="D65" s="40">
        <f t="shared" si="0"/>
        <v>0</v>
      </c>
      <c r="E65" s="58"/>
      <c r="F65" s="58"/>
      <c r="G65" s="58"/>
      <c r="H65" s="58"/>
      <c r="I65" s="58"/>
    </row>
    <row r="66" spans="1:9" ht="17.25" customHeight="1" x14ac:dyDescent="0.2">
      <c r="A66" s="108">
        <v>61</v>
      </c>
      <c r="B66" s="11" t="s">
        <v>123</v>
      </c>
      <c r="C66" s="28" t="s">
        <v>124</v>
      </c>
      <c r="D66" s="40">
        <f t="shared" si="0"/>
        <v>0</v>
      </c>
      <c r="E66" s="58"/>
      <c r="F66" s="58"/>
      <c r="G66" s="58"/>
      <c r="H66" s="58"/>
      <c r="I66" s="58"/>
    </row>
    <row r="67" spans="1:9" ht="12.75" customHeight="1" x14ac:dyDescent="0.2">
      <c r="A67" s="108">
        <v>62</v>
      </c>
      <c r="B67" s="12" t="s">
        <v>125</v>
      </c>
      <c r="C67" s="28" t="s">
        <v>126</v>
      </c>
      <c r="D67" s="40">
        <f t="shared" si="0"/>
        <v>0</v>
      </c>
      <c r="E67" s="58"/>
      <c r="F67" s="58"/>
      <c r="G67" s="58"/>
      <c r="H67" s="58"/>
      <c r="I67" s="58"/>
    </row>
    <row r="68" spans="1:9" ht="27.75" customHeight="1" x14ac:dyDescent="0.2">
      <c r="A68" s="108">
        <v>63</v>
      </c>
      <c r="B68" s="8" t="s">
        <v>127</v>
      </c>
      <c r="C68" s="28" t="s">
        <v>128</v>
      </c>
      <c r="D68" s="40">
        <f t="shared" si="0"/>
        <v>0</v>
      </c>
      <c r="E68" s="58"/>
      <c r="F68" s="58"/>
      <c r="G68" s="58"/>
      <c r="H68" s="58"/>
      <c r="I68" s="58"/>
    </row>
    <row r="69" spans="1:9" ht="24" x14ac:dyDescent="0.2">
      <c r="A69" s="108">
        <v>64</v>
      </c>
      <c r="B69" s="8" t="s">
        <v>129</v>
      </c>
      <c r="C69" s="28" t="s">
        <v>130</v>
      </c>
      <c r="D69" s="40">
        <f t="shared" si="0"/>
        <v>0</v>
      </c>
      <c r="E69" s="58"/>
      <c r="F69" s="58"/>
      <c r="G69" s="58"/>
      <c r="H69" s="58"/>
      <c r="I69" s="58"/>
    </row>
    <row r="70" spans="1:9" x14ac:dyDescent="0.2">
      <c r="A70" s="108">
        <v>65</v>
      </c>
      <c r="B70" s="11" t="s">
        <v>131</v>
      </c>
      <c r="C70" s="28" t="s">
        <v>132</v>
      </c>
      <c r="D70" s="40">
        <f t="shared" si="0"/>
        <v>0</v>
      </c>
      <c r="E70" s="58"/>
      <c r="F70" s="58"/>
      <c r="G70" s="58"/>
      <c r="H70" s="58"/>
      <c r="I70" s="58"/>
    </row>
    <row r="71" spans="1:9" x14ac:dyDescent="0.2">
      <c r="A71" s="108">
        <v>66</v>
      </c>
      <c r="B71" s="8" t="s">
        <v>133</v>
      </c>
      <c r="C71" s="28" t="s">
        <v>134</v>
      </c>
      <c r="D71" s="40">
        <f t="shared" ref="D71:D134" si="1">E71+F71+G71+H71+I71</f>
        <v>0</v>
      </c>
      <c r="E71" s="58"/>
      <c r="F71" s="58"/>
      <c r="G71" s="58"/>
      <c r="H71" s="58"/>
      <c r="I71" s="58"/>
    </row>
    <row r="72" spans="1:9" x14ac:dyDescent="0.2">
      <c r="A72" s="108">
        <v>67</v>
      </c>
      <c r="B72" s="11" t="s">
        <v>135</v>
      </c>
      <c r="C72" s="28" t="s">
        <v>136</v>
      </c>
      <c r="D72" s="40">
        <f t="shared" si="1"/>
        <v>0</v>
      </c>
      <c r="E72" s="58"/>
      <c r="F72" s="58"/>
      <c r="G72" s="58"/>
      <c r="H72" s="58"/>
      <c r="I72" s="58"/>
    </row>
    <row r="73" spans="1:9" x14ac:dyDescent="0.2">
      <c r="A73" s="108">
        <v>68</v>
      </c>
      <c r="B73" s="11" t="s">
        <v>137</v>
      </c>
      <c r="C73" s="28" t="s">
        <v>138</v>
      </c>
      <c r="D73" s="40">
        <f t="shared" si="1"/>
        <v>0</v>
      </c>
      <c r="E73" s="58"/>
      <c r="F73" s="58"/>
      <c r="G73" s="58"/>
      <c r="H73" s="58"/>
      <c r="I73" s="58"/>
    </row>
    <row r="74" spans="1:9" x14ac:dyDescent="0.2">
      <c r="A74" s="108">
        <v>69</v>
      </c>
      <c r="B74" s="11" t="s">
        <v>139</v>
      </c>
      <c r="C74" s="28" t="s">
        <v>140</v>
      </c>
      <c r="D74" s="40">
        <f t="shared" si="1"/>
        <v>0</v>
      </c>
      <c r="E74" s="58"/>
      <c r="F74" s="58"/>
      <c r="G74" s="58"/>
      <c r="H74" s="58"/>
      <c r="I74" s="58"/>
    </row>
    <row r="75" spans="1:9" x14ac:dyDescent="0.2">
      <c r="A75" s="108">
        <v>70</v>
      </c>
      <c r="B75" s="12" t="s">
        <v>141</v>
      </c>
      <c r="C75" s="28" t="s">
        <v>142</v>
      </c>
      <c r="D75" s="40">
        <f t="shared" si="1"/>
        <v>0</v>
      </c>
      <c r="E75" s="58"/>
      <c r="F75" s="58"/>
      <c r="G75" s="58"/>
      <c r="H75" s="58"/>
      <c r="I75" s="58"/>
    </row>
    <row r="76" spans="1:9" x14ac:dyDescent="0.2">
      <c r="A76" s="108">
        <v>71</v>
      </c>
      <c r="B76" s="11" t="s">
        <v>143</v>
      </c>
      <c r="C76" s="29" t="s">
        <v>144</v>
      </c>
      <c r="D76" s="40">
        <f t="shared" si="1"/>
        <v>0</v>
      </c>
      <c r="E76" s="58"/>
      <c r="F76" s="58"/>
      <c r="G76" s="58"/>
      <c r="H76" s="58"/>
      <c r="I76" s="58"/>
    </row>
    <row r="77" spans="1:9" x14ac:dyDescent="0.2">
      <c r="A77" s="108">
        <v>72</v>
      </c>
      <c r="B77" s="12" t="s">
        <v>145</v>
      </c>
      <c r="C77" s="28" t="s">
        <v>146</v>
      </c>
      <c r="D77" s="40">
        <f t="shared" si="1"/>
        <v>0</v>
      </c>
      <c r="E77" s="58"/>
      <c r="F77" s="58"/>
      <c r="G77" s="58"/>
      <c r="H77" s="58"/>
      <c r="I77" s="58"/>
    </row>
    <row r="78" spans="1:9" x14ac:dyDescent="0.2">
      <c r="A78" s="108">
        <v>73</v>
      </c>
      <c r="B78" s="11" t="s">
        <v>147</v>
      </c>
      <c r="C78" s="28" t="s">
        <v>148</v>
      </c>
      <c r="D78" s="40">
        <f t="shared" si="1"/>
        <v>0</v>
      </c>
      <c r="E78" s="58"/>
      <c r="F78" s="58"/>
      <c r="G78" s="58"/>
      <c r="H78" s="58"/>
      <c r="I78" s="58"/>
    </row>
    <row r="79" spans="1:9" x14ac:dyDescent="0.2">
      <c r="A79" s="108">
        <v>74</v>
      </c>
      <c r="B79" s="12" t="s">
        <v>149</v>
      </c>
      <c r="C79" s="28" t="s">
        <v>150</v>
      </c>
      <c r="D79" s="40">
        <f t="shared" si="1"/>
        <v>0</v>
      </c>
      <c r="E79" s="58"/>
      <c r="F79" s="58"/>
      <c r="G79" s="58"/>
      <c r="H79" s="58"/>
      <c r="I79" s="58"/>
    </row>
    <row r="80" spans="1:9" x14ac:dyDescent="0.2">
      <c r="A80" s="108">
        <v>75</v>
      </c>
      <c r="B80" s="12" t="s">
        <v>151</v>
      </c>
      <c r="C80" s="28" t="s">
        <v>152</v>
      </c>
      <c r="D80" s="40">
        <f t="shared" si="1"/>
        <v>0</v>
      </c>
      <c r="E80" s="58"/>
      <c r="F80" s="58"/>
      <c r="G80" s="58"/>
      <c r="H80" s="58"/>
      <c r="I80" s="58"/>
    </row>
    <row r="81" spans="1:9" ht="24" x14ac:dyDescent="0.2">
      <c r="A81" s="108">
        <v>76</v>
      </c>
      <c r="B81" s="20" t="s">
        <v>153</v>
      </c>
      <c r="C81" s="32" t="s">
        <v>154</v>
      </c>
      <c r="D81" s="40">
        <f t="shared" si="1"/>
        <v>0</v>
      </c>
      <c r="E81" s="58"/>
      <c r="F81" s="58"/>
      <c r="G81" s="58"/>
      <c r="H81" s="58"/>
      <c r="I81" s="58"/>
    </row>
    <row r="82" spans="1:9" ht="24" x14ac:dyDescent="0.2">
      <c r="A82" s="108">
        <v>77</v>
      </c>
      <c r="B82" s="8" t="s">
        <v>155</v>
      </c>
      <c r="C82" s="28" t="s">
        <v>156</v>
      </c>
      <c r="D82" s="40">
        <f t="shared" si="1"/>
        <v>0</v>
      </c>
      <c r="E82" s="58"/>
      <c r="F82" s="58"/>
      <c r="G82" s="58"/>
      <c r="H82" s="58"/>
      <c r="I82" s="58"/>
    </row>
    <row r="83" spans="1:9" ht="24" x14ac:dyDescent="0.2">
      <c r="A83" s="108">
        <v>78</v>
      </c>
      <c r="B83" s="11" t="s">
        <v>157</v>
      </c>
      <c r="C83" s="28" t="s">
        <v>158</v>
      </c>
      <c r="D83" s="40">
        <f t="shared" si="1"/>
        <v>0</v>
      </c>
      <c r="E83" s="58"/>
      <c r="F83" s="58"/>
      <c r="G83" s="58"/>
      <c r="H83" s="58"/>
      <c r="I83" s="58"/>
    </row>
    <row r="84" spans="1:9" ht="24" x14ac:dyDescent="0.2">
      <c r="A84" s="108">
        <v>79</v>
      </c>
      <c r="B84" s="11" t="s">
        <v>159</v>
      </c>
      <c r="C84" s="28" t="s">
        <v>160</v>
      </c>
      <c r="D84" s="40">
        <f t="shared" si="1"/>
        <v>0</v>
      </c>
      <c r="E84" s="58"/>
      <c r="F84" s="58"/>
      <c r="G84" s="58"/>
      <c r="H84" s="58"/>
      <c r="I84" s="58"/>
    </row>
    <row r="85" spans="1:9" ht="24" x14ac:dyDescent="0.2">
      <c r="A85" s="108">
        <v>80</v>
      </c>
      <c r="B85" s="8" t="s">
        <v>161</v>
      </c>
      <c r="C85" s="28" t="s">
        <v>162</v>
      </c>
      <c r="D85" s="40">
        <f t="shared" si="1"/>
        <v>0</v>
      </c>
      <c r="E85" s="58"/>
      <c r="F85" s="58"/>
      <c r="G85" s="58"/>
      <c r="H85" s="58"/>
      <c r="I85" s="58"/>
    </row>
    <row r="86" spans="1:9" ht="24" x14ac:dyDescent="0.2">
      <c r="A86" s="108">
        <v>81</v>
      </c>
      <c r="B86" s="8" t="s">
        <v>163</v>
      </c>
      <c r="C86" s="28" t="s">
        <v>164</v>
      </c>
      <c r="D86" s="40">
        <f t="shared" si="1"/>
        <v>0</v>
      </c>
      <c r="E86" s="58"/>
      <c r="F86" s="58"/>
      <c r="G86" s="58"/>
      <c r="H86" s="58"/>
      <c r="I86" s="58"/>
    </row>
    <row r="87" spans="1:9" ht="24" x14ac:dyDescent="0.2">
      <c r="A87" s="108">
        <v>82</v>
      </c>
      <c r="B87" s="8" t="s">
        <v>165</v>
      </c>
      <c r="C87" s="28" t="s">
        <v>166</v>
      </c>
      <c r="D87" s="40">
        <f t="shared" si="1"/>
        <v>0</v>
      </c>
      <c r="E87" s="58"/>
      <c r="F87" s="58"/>
      <c r="G87" s="58"/>
      <c r="H87" s="58"/>
      <c r="I87" s="58"/>
    </row>
    <row r="88" spans="1:9" ht="24" x14ac:dyDescent="0.2">
      <c r="A88" s="108">
        <v>83</v>
      </c>
      <c r="B88" s="12" t="s">
        <v>167</v>
      </c>
      <c r="C88" s="28" t="s">
        <v>168</v>
      </c>
      <c r="D88" s="40">
        <f t="shared" si="1"/>
        <v>0</v>
      </c>
      <c r="E88" s="58"/>
      <c r="F88" s="58"/>
      <c r="G88" s="58"/>
      <c r="H88" s="58"/>
      <c r="I88" s="58"/>
    </row>
    <row r="89" spans="1:9" x14ac:dyDescent="0.2">
      <c r="A89" s="108">
        <v>84</v>
      </c>
      <c r="B89" s="8" t="s">
        <v>169</v>
      </c>
      <c r="C89" s="28" t="s">
        <v>170</v>
      </c>
      <c r="D89" s="40">
        <f t="shared" si="1"/>
        <v>0</v>
      </c>
      <c r="E89" s="58"/>
      <c r="F89" s="58"/>
      <c r="G89" s="58"/>
      <c r="H89" s="58"/>
      <c r="I89" s="58"/>
    </row>
    <row r="90" spans="1:9" x14ac:dyDescent="0.2">
      <c r="A90" s="108">
        <v>85</v>
      </c>
      <c r="B90" s="12" t="s">
        <v>171</v>
      </c>
      <c r="C90" s="28" t="s">
        <v>172</v>
      </c>
      <c r="D90" s="40">
        <f t="shared" si="1"/>
        <v>0</v>
      </c>
      <c r="E90" s="58"/>
      <c r="F90" s="58"/>
      <c r="G90" s="58"/>
      <c r="H90" s="58"/>
      <c r="I90" s="58"/>
    </row>
    <row r="91" spans="1:9" x14ac:dyDescent="0.2">
      <c r="A91" s="108">
        <v>86</v>
      </c>
      <c r="B91" s="14" t="s">
        <v>173</v>
      </c>
      <c r="C91" s="30" t="s">
        <v>174</v>
      </c>
      <c r="D91" s="40">
        <f t="shared" si="1"/>
        <v>0</v>
      </c>
      <c r="E91" s="58"/>
      <c r="F91" s="58"/>
      <c r="G91" s="58"/>
      <c r="H91" s="58"/>
      <c r="I91" s="58"/>
    </row>
    <row r="92" spans="1:9" x14ac:dyDescent="0.2">
      <c r="A92" s="108">
        <v>87</v>
      </c>
      <c r="B92" s="8" t="s">
        <v>175</v>
      </c>
      <c r="C92" s="28" t="s">
        <v>176</v>
      </c>
      <c r="D92" s="40">
        <f t="shared" si="1"/>
        <v>0</v>
      </c>
      <c r="E92" s="58"/>
      <c r="F92" s="58"/>
      <c r="G92" s="58"/>
      <c r="H92" s="58"/>
      <c r="I92" s="58"/>
    </row>
    <row r="93" spans="1:9" x14ac:dyDescent="0.2">
      <c r="A93" s="108">
        <v>88</v>
      </c>
      <c r="B93" s="8" t="s">
        <v>177</v>
      </c>
      <c r="C93" s="28" t="s">
        <v>178</v>
      </c>
      <c r="D93" s="40">
        <f t="shared" si="1"/>
        <v>0</v>
      </c>
      <c r="E93" s="58"/>
      <c r="F93" s="58"/>
      <c r="G93" s="58"/>
      <c r="H93" s="58"/>
      <c r="I93" s="58"/>
    </row>
    <row r="94" spans="1:9" ht="13.5" customHeight="1" x14ac:dyDescent="0.2">
      <c r="A94" s="108">
        <v>89</v>
      </c>
      <c r="B94" s="14" t="s">
        <v>179</v>
      </c>
      <c r="C94" s="30" t="s">
        <v>180</v>
      </c>
      <c r="D94" s="40">
        <f t="shared" si="1"/>
        <v>0</v>
      </c>
      <c r="E94" s="58"/>
      <c r="F94" s="58"/>
      <c r="G94" s="58"/>
      <c r="H94" s="58"/>
      <c r="I94" s="58"/>
    </row>
    <row r="95" spans="1:9" ht="14.25" customHeight="1" x14ac:dyDescent="0.2">
      <c r="A95" s="108">
        <v>90</v>
      </c>
      <c r="B95" s="8" t="s">
        <v>181</v>
      </c>
      <c r="C95" s="28" t="s">
        <v>182</v>
      </c>
      <c r="D95" s="40">
        <f t="shared" si="1"/>
        <v>4825873</v>
      </c>
      <c r="E95" s="58"/>
      <c r="F95" s="58">
        <v>4825873</v>
      </c>
      <c r="G95" s="58"/>
      <c r="H95" s="58"/>
      <c r="I95" s="58"/>
    </row>
    <row r="96" spans="1:9" x14ac:dyDescent="0.2">
      <c r="A96" s="108">
        <v>91</v>
      </c>
      <c r="B96" s="14" t="s">
        <v>183</v>
      </c>
      <c r="C96" s="30" t="s">
        <v>184</v>
      </c>
      <c r="D96" s="40">
        <f t="shared" si="1"/>
        <v>0</v>
      </c>
      <c r="E96" s="58"/>
      <c r="F96" s="58"/>
      <c r="G96" s="58"/>
      <c r="H96" s="58"/>
      <c r="I96" s="58"/>
    </row>
    <row r="97" spans="1:9" x14ac:dyDescent="0.2">
      <c r="A97" s="108">
        <v>92</v>
      </c>
      <c r="B97" s="11" t="s">
        <v>185</v>
      </c>
      <c r="C97" s="28" t="s">
        <v>186</v>
      </c>
      <c r="D97" s="40">
        <f t="shared" si="1"/>
        <v>0</v>
      </c>
      <c r="E97" s="58"/>
      <c r="F97" s="58"/>
      <c r="G97" s="58"/>
      <c r="H97" s="58"/>
      <c r="I97" s="58"/>
    </row>
    <row r="98" spans="1:9" ht="24" x14ac:dyDescent="0.2">
      <c r="A98" s="108">
        <v>93</v>
      </c>
      <c r="B98" s="12" t="s">
        <v>187</v>
      </c>
      <c r="C98" s="28" t="s">
        <v>188</v>
      </c>
      <c r="D98" s="40">
        <f t="shared" si="1"/>
        <v>0</v>
      </c>
      <c r="E98" s="58"/>
      <c r="F98" s="58"/>
      <c r="G98" s="58"/>
      <c r="H98" s="58"/>
      <c r="I98" s="58"/>
    </row>
    <row r="99" spans="1:9" ht="24" x14ac:dyDescent="0.2">
      <c r="A99" s="108">
        <v>94</v>
      </c>
      <c r="B99" s="11" t="s">
        <v>189</v>
      </c>
      <c r="C99" s="29" t="s">
        <v>190</v>
      </c>
      <c r="D99" s="40">
        <f t="shared" si="1"/>
        <v>0</v>
      </c>
      <c r="E99" s="58"/>
      <c r="F99" s="58"/>
      <c r="G99" s="58"/>
      <c r="H99" s="58"/>
      <c r="I99" s="58"/>
    </row>
    <row r="100" spans="1:9" x14ac:dyDescent="0.2">
      <c r="A100" s="108">
        <v>95</v>
      </c>
      <c r="B100" s="11" t="s">
        <v>191</v>
      </c>
      <c r="C100" s="30" t="s">
        <v>192</v>
      </c>
      <c r="D100" s="40">
        <f t="shared" si="1"/>
        <v>0</v>
      </c>
      <c r="E100" s="58"/>
      <c r="F100" s="58"/>
      <c r="G100" s="58"/>
      <c r="H100" s="58"/>
      <c r="I100" s="58"/>
    </row>
    <row r="101" spans="1:9" x14ac:dyDescent="0.2">
      <c r="A101" s="108">
        <v>96</v>
      </c>
      <c r="B101" s="12" t="s">
        <v>193</v>
      </c>
      <c r="C101" s="28" t="s">
        <v>194</v>
      </c>
      <c r="D101" s="40">
        <f t="shared" si="1"/>
        <v>0</v>
      </c>
      <c r="E101" s="58"/>
      <c r="F101" s="58"/>
      <c r="G101" s="58"/>
      <c r="H101" s="58"/>
      <c r="I101" s="58"/>
    </row>
    <row r="102" spans="1:9" x14ac:dyDescent="0.2">
      <c r="A102" s="108">
        <v>97</v>
      </c>
      <c r="B102" s="11" t="s">
        <v>195</v>
      </c>
      <c r="C102" s="33" t="s">
        <v>196</v>
      </c>
      <c r="D102" s="40">
        <f t="shared" si="1"/>
        <v>0</v>
      </c>
      <c r="E102" s="58"/>
      <c r="F102" s="58"/>
      <c r="G102" s="58"/>
      <c r="H102" s="58"/>
      <c r="I102" s="58"/>
    </row>
    <row r="103" spans="1:9" x14ac:dyDescent="0.2">
      <c r="A103" s="108">
        <v>98</v>
      </c>
      <c r="B103" s="12" t="s">
        <v>197</v>
      </c>
      <c r="C103" s="28" t="s">
        <v>198</v>
      </c>
      <c r="D103" s="40">
        <f t="shared" si="1"/>
        <v>0</v>
      </c>
      <c r="E103" s="58"/>
      <c r="F103" s="58"/>
      <c r="G103" s="58"/>
      <c r="H103" s="58"/>
      <c r="I103" s="58"/>
    </row>
    <row r="104" spans="1:9" x14ac:dyDescent="0.2">
      <c r="A104" s="108">
        <v>99</v>
      </c>
      <c r="B104" s="12" t="s">
        <v>199</v>
      </c>
      <c r="C104" s="28" t="s">
        <v>200</v>
      </c>
      <c r="D104" s="40">
        <f t="shared" si="1"/>
        <v>0</v>
      </c>
      <c r="E104" s="58"/>
      <c r="F104" s="58"/>
      <c r="G104" s="58"/>
      <c r="H104" s="58"/>
      <c r="I104" s="58"/>
    </row>
    <row r="105" spans="1:9" x14ac:dyDescent="0.2">
      <c r="A105" s="108">
        <v>100</v>
      </c>
      <c r="B105" s="11" t="s">
        <v>201</v>
      </c>
      <c r="C105" s="30" t="s">
        <v>202</v>
      </c>
      <c r="D105" s="40">
        <f t="shared" si="1"/>
        <v>0</v>
      </c>
      <c r="E105" s="58"/>
      <c r="F105" s="58"/>
      <c r="G105" s="58"/>
      <c r="H105" s="58"/>
      <c r="I105" s="58"/>
    </row>
    <row r="106" spans="1:9" x14ac:dyDescent="0.2">
      <c r="A106" s="108">
        <v>101</v>
      </c>
      <c r="B106" s="11" t="s">
        <v>203</v>
      </c>
      <c r="C106" s="29" t="s">
        <v>204</v>
      </c>
      <c r="D106" s="40">
        <f t="shared" si="1"/>
        <v>0</v>
      </c>
      <c r="E106" s="58"/>
      <c r="F106" s="58"/>
      <c r="G106" s="58"/>
      <c r="H106" s="58"/>
      <c r="I106" s="58"/>
    </row>
    <row r="107" spans="1:9" x14ac:dyDescent="0.2">
      <c r="A107" s="108">
        <v>102</v>
      </c>
      <c r="B107" s="8" t="s">
        <v>205</v>
      </c>
      <c r="C107" s="29" t="s">
        <v>206</v>
      </c>
      <c r="D107" s="40">
        <f t="shared" si="1"/>
        <v>0</v>
      </c>
      <c r="E107" s="58"/>
      <c r="F107" s="58"/>
      <c r="G107" s="58"/>
      <c r="H107" s="58"/>
      <c r="I107" s="58"/>
    </row>
    <row r="108" spans="1:9" x14ac:dyDescent="0.2">
      <c r="A108" s="108">
        <v>103</v>
      </c>
      <c r="B108" s="8" t="s">
        <v>207</v>
      </c>
      <c r="C108" s="29" t="s">
        <v>208</v>
      </c>
      <c r="D108" s="40">
        <f t="shared" si="1"/>
        <v>0</v>
      </c>
      <c r="E108" s="58"/>
      <c r="F108" s="58"/>
      <c r="G108" s="58"/>
      <c r="H108" s="58"/>
      <c r="I108" s="58"/>
    </row>
    <row r="109" spans="1:9" x14ac:dyDescent="0.2">
      <c r="A109" s="108">
        <v>104</v>
      </c>
      <c r="B109" s="12" t="s">
        <v>209</v>
      </c>
      <c r="C109" s="28" t="s">
        <v>210</v>
      </c>
      <c r="D109" s="40">
        <f t="shared" si="1"/>
        <v>0</v>
      </c>
      <c r="E109" s="58"/>
      <c r="F109" s="58"/>
      <c r="G109" s="58"/>
      <c r="H109" s="58"/>
      <c r="I109" s="58"/>
    </row>
    <row r="110" spans="1:9" x14ac:dyDescent="0.2">
      <c r="A110" s="108">
        <v>105</v>
      </c>
      <c r="B110" s="14" t="s">
        <v>211</v>
      </c>
      <c r="C110" s="30" t="s">
        <v>212</v>
      </c>
      <c r="D110" s="40">
        <f t="shared" si="1"/>
        <v>0</v>
      </c>
      <c r="E110" s="58"/>
      <c r="F110" s="58"/>
      <c r="G110" s="58"/>
      <c r="H110" s="58"/>
      <c r="I110" s="58"/>
    </row>
    <row r="111" spans="1:9" x14ac:dyDescent="0.2">
      <c r="A111" s="108">
        <v>106</v>
      </c>
      <c r="B111" s="8" t="s">
        <v>213</v>
      </c>
      <c r="C111" s="29" t="s">
        <v>214</v>
      </c>
      <c r="D111" s="40">
        <f t="shared" si="1"/>
        <v>0</v>
      </c>
      <c r="E111" s="58"/>
      <c r="F111" s="58"/>
      <c r="G111" s="58"/>
      <c r="H111" s="58"/>
      <c r="I111" s="58"/>
    </row>
    <row r="112" spans="1:9" x14ac:dyDescent="0.2">
      <c r="A112" s="108">
        <v>107</v>
      </c>
      <c r="B112" s="11" t="s">
        <v>215</v>
      </c>
      <c r="C112" s="29" t="s">
        <v>216</v>
      </c>
      <c r="D112" s="40">
        <f t="shared" si="1"/>
        <v>0</v>
      </c>
      <c r="E112" s="58"/>
      <c r="F112" s="58"/>
      <c r="G112" s="58"/>
      <c r="H112" s="58"/>
      <c r="I112" s="58"/>
    </row>
    <row r="113" spans="1:9" x14ac:dyDescent="0.2">
      <c r="A113" s="108">
        <v>108</v>
      </c>
      <c r="B113" s="12" t="s">
        <v>217</v>
      </c>
      <c r="C113" s="28" t="s">
        <v>218</v>
      </c>
      <c r="D113" s="40">
        <f t="shared" si="1"/>
        <v>0</v>
      </c>
      <c r="E113" s="58"/>
      <c r="F113" s="58"/>
      <c r="G113" s="58"/>
      <c r="H113" s="58"/>
      <c r="I113" s="58"/>
    </row>
    <row r="114" spans="1:9" ht="12" customHeight="1" x14ac:dyDescent="0.2">
      <c r="A114" s="108">
        <v>109</v>
      </c>
      <c r="B114" s="12" t="s">
        <v>219</v>
      </c>
      <c r="C114" s="28" t="s">
        <v>220</v>
      </c>
      <c r="D114" s="40">
        <f t="shared" si="1"/>
        <v>0</v>
      </c>
      <c r="E114" s="58"/>
      <c r="F114" s="58"/>
      <c r="G114" s="58"/>
      <c r="H114" s="58"/>
      <c r="I114" s="58"/>
    </row>
    <row r="115" spans="1:9" x14ac:dyDescent="0.2">
      <c r="A115" s="108">
        <v>110</v>
      </c>
      <c r="B115" s="8" t="s">
        <v>221</v>
      </c>
      <c r="C115" s="29" t="s">
        <v>222</v>
      </c>
      <c r="D115" s="40">
        <f t="shared" si="1"/>
        <v>0</v>
      </c>
      <c r="E115" s="58"/>
      <c r="F115" s="58"/>
      <c r="G115" s="58"/>
      <c r="H115" s="58"/>
      <c r="I115" s="58"/>
    </row>
    <row r="116" spans="1:9" x14ac:dyDescent="0.2">
      <c r="A116" s="108">
        <v>111</v>
      </c>
      <c r="B116" s="11" t="s">
        <v>223</v>
      </c>
      <c r="C116" s="29" t="s">
        <v>224</v>
      </c>
      <c r="D116" s="40">
        <f t="shared" si="1"/>
        <v>0</v>
      </c>
      <c r="E116" s="58"/>
      <c r="F116" s="58"/>
      <c r="G116" s="58"/>
      <c r="H116" s="58"/>
      <c r="I116" s="58"/>
    </row>
    <row r="117" spans="1:9" x14ac:dyDescent="0.2">
      <c r="A117" s="108">
        <v>112</v>
      </c>
      <c r="B117" s="8" t="s">
        <v>225</v>
      </c>
      <c r="C117" s="28" t="s">
        <v>226</v>
      </c>
      <c r="D117" s="40">
        <f t="shared" si="1"/>
        <v>149390944</v>
      </c>
      <c r="E117" s="58"/>
      <c r="F117" s="58"/>
      <c r="G117" s="58"/>
      <c r="H117" s="58"/>
      <c r="I117" s="58">
        <v>149390944</v>
      </c>
    </row>
    <row r="118" spans="1:9" x14ac:dyDescent="0.2">
      <c r="A118" s="108">
        <v>113</v>
      </c>
      <c r="B118" s="8" t="s">
        <v>227</v>
      </c>
      <c r="C118" s="29" t="s">
        <v>228</v>
      </c>
      <c r="D118" s="40">
        <f t="shared" si="1"/>
        <v>0</v>
      </c>
      <c r="E118" s="58"/>
      <c r="F118" s="58"/>
      <c r="G118" s="58"/>
      <c r="H118" s="58"/>
      <c r="I118" s="58"/>
    </row>
    <row r="119" spans="1:9" x14ac:dyDescent="0.2">
      <c r="A119" s="108">
        <v>114</v>
      </c>
      <c r="B119" s="12" t="s">
        <v>229</v>
      </c>
      <c r="C119" s="28" t="s">
        <v>230</v>
      </c>
      <c r="D119" s="40">
        <f t="shared" si="1"/>
        <v>42853800</v>
      </c>
      <c r="E119" s="58"/>
      <c r="F119" s="58"/>
      <c r="G119" s="58"/>
      <c r="H119" s="58"/>
      <c r="I119" s="58">
        <v>42853800</v>
      </c>
    </row>
    <row r="120" spans="1:9" ht="13.5" customHeight="1" x14ac:dyDescent="0.2">
      <c r="A120" s="108">
        <v>115</v>
      </c>
      <c r="B120" s="12" t="s">
        <v>231</v>
      </c>
      <c r="C120" s="28" t="s">
        <v>232</v>
      </c>
      <c r="D120" s="40">
        <f t="shared" si="1"/>
        <v>0</v>
      </c>
      <c r="E120" s="58"/>
      <c r="F120" s="58"/>
      <c r="G120" s="58"/>
      <c r="H120" s="58"/>
      <c r="I120" s="58"/>
    </row>
    <row r="121" spans="1:9" x14ac:dyDescent="0.2">
      <c r="A121" s="108">
        <v>116</v>
      </c>
      <c r="B121" s="12" t="s">
        <v>233</v>
      </c>
      <c r="C121" s="28" t="s">
        <v>234</v>
      </c>
      <c r="D121" s="40">
        <f t="shared" si="1"/>
        <v>0</v>
      </c>
      <c r="E121" s="58"/>
      <c r="F121" s="58"/>
      <c r="G121" s="58"/>
      <c r="H121" s="58"/>
      <c r="I121" s="58"/>
    </row>
    <row r="122" spans="1:9" ht="24" x14ac:dyDescent="0.2">
      <c r="A122" s="108">
        <v>117</v>
      </c>
      <c r="B122" s="12" t="s">
        <v>235</v>
      </c>
      <c r="C122" s="28" t="s">
        <v>236</v>
      </c>
      <c r="D122" s="40">
        <f t="shared" si="1"/>
        <v>0</v>
      </c>
      <c r="E122" s="58"/>
      <c r="F122" s="58"/>
      <c r="G122" s="58"/>
      <c r="H122" s="58"/>
      <c r="I122" s="58"/>
    </row>
    <row r="123" spans="1:9" x14ac:dyDescent="0.2">
      <c r="A123" s="108">
        <v>118</v>
      </c>
      <c r="B123" s="12" t="s">
        <v>237</v>
      </c>
      <c r="C123" s="28" t="s">
        <v>238</v>
      </c>
      <c r="D123" s="40">
        <f t="shared" si="1"/>
        <v>0</v>
      </c>
      <c r="E123" s="58"/>
      <c r="F123" s="58"/>
      <c r="G123" s="58"/>
      <c r="H123" s="58"/>
      <c r="I123" s="58"/>
    </row>
    <row r="124" spans="1:9" ht="12.75" customHeight="1" x14ac:dyDescent="0.2">
      <c r="A124" s="108">
        <v>119</v>
      </c>
      <c r="B124" s="12" t="s">
        <v>239</v>
      </c>
      <c r="C124" s="28" t="s">
        <v>240</v>
      </c>
      <c r="D124" s="40">
        <f t="shared" si="1"/>
        <v>659824321</v>
      </c>
      <c r="E124" s="58">
        <v>6330675</v>
      </c>
      <c r="F124" s="58"/>
      <c r="G124" s="58"/>
      <c r="H124" s="58"/>
      <c r="I124" s="58">
        <v>653493646</v>
      </c>
    </row>
    <row r="125" spans="1:9" x14ac:dyDescent="0.2">
      <c r="A125" s="108">
        <v>120</v>
      </c>
      <c r="B125" s="22" t="s">
        <v>241</v>
      </c>
      <c r="C125" s="34" t="s">
        <v>242</v>
      </c>
      <c r="D125" s="40">
        <f t="shared" si="1"/>
        <v>0</v>
      </c>
      <c r="E125" s="58"/>
      <c r="F125" s="58"/>
      <c r="G125" s="58"/>
      <c r="H125" s="58"/>
      <c r="I125" s="58"/>
    </row>
    <row r="126" spans="1:9" x14ac:dyDescent="0.2">
      <c r="A126" s="108">
        <v>121</v>
      </c>
      <c r="B126" s="11" t="s">
        <v>243</v>
      </c>
      <c r="C126" s="29" t="s">
        <v>244</v>
      </c>
      <c r="D126" s="40">
        <f t="shared" si="1"/>
        <v>0</v>
      </c>
      <c r="E126" s="58"/>
      <c r="F126" s="58"/>
      <c r="G126" s="58"/>
      <c r="H126" s="58"/>
      <c r="I126" s="58"/>
    </row>
    <row r="127" spans="1:9" x14ac:dyDescent="0.2">
      <c r="A127" s="108">
        <v>122</v>
      </c>
      <c r="B127" s="12" t="s">
        <v>245</v>
      </c>
      <c r="C127" s="28" t="s">
        <v>246</v>
      </c>
      <c r="D127" s="40">
        <f t="shared" si="1"/>
        <v>0</v>
      </c>
      <c r="E127" s="58"/>
      <c r="F127" s="58"/>
      <c r="G127" s="58"/>
      <c r="H127" s="58"/>
      <c r="I127" s="58"/>
    </row>
    <row r="128" spans="1:9" ht="24" x14ac:dyDescent="0.2">
      <c r="A128" s="108">
        <v>123</v>
      </c>
      <c r="B128" s="8" t="s">
        <v>247</v>
      </c>
      <c r="C128" s="35" t="s">
        <v>248</v>
      </c>
      <c r="D128" s="40">
        <f t="shared" si="1"/>
        <v>0</v>
      </c>
      <c r="E128" s="58"/>
      <c r="F128" s="58"/>
      <c r="G128" s="58"/>
      <c r="H128" s="58"/>
      <c r="I128" s="58"/>
    </row>
    <row r="129" spans="1:9" ht="24" x14ac:dyDescent="0.2">
      <c r="A129" s="108">
        <v>124</v>
      </c>
      <c r="B129" s="12" t="s">
        <v>249</v>
      </c>
      <c r="C129" s="28" t="s">
        <v>250</v>
      </c>
      <c r="D129" s="40">
        <f t="shared" si="1"/>
        <v>0</v>
      </c>
      <c r="E129" s="58"/>
      <c r="F129" s="58"/>
      <c r="G129" s="58"/>
      <c r="H129" s="58"/>
      <c r="I129" s="58"/>
    </row>
    <row r="130" spans="1:9" ht="21.75" customHeight="1" x14ac:dyDescent="0.2">
      <c r="A130" s="108">
        <v>125</v>
      </c>
      <c r="B130" s="12" t="s">
        <v>251</v>
      </c>
      <c r="C130" s="28" t="s">
        <v>252</v>
      </c>
      <c r="D130" s="40">
        <f t="shared" si="1"/>
        <v>0</v>
      </c>
      <c r="E130" s="58"/>
      <c r="F130" s="58"/>
      <c r="G130" s="58"/>
      <c r="H130" s="58"/>
      <c r="I130" s="58"/>
    </row>
    <row r="131" spans="1:9" x14ac:dyDescent="0.2">
      <c r="A131" s="108">
        <v>126</v>
      </c>
      <c r="B131" s="11" t="s">
        <v>253</v>
      </c>
      <c r="C131" s="28" t="s">
        <v>254</v>
      </c>
      <c r="D131" s="40">
        <f t="shared" si="1"/>
        <v>0</v>
      </c>
      <c r="E131" s="58"/>
      <c r="F131" s="58"/>
      <c r="G131" s="58"/>
      <c r="H131" s="58"/>
      <c r="I131" s="58"/>
    </row>
    <row r="132" spans="1:9" x14ac:dyDescent="0.2">
      <c r="A132" s="108">
        <v>127</v>
      </c>
      <c r="B132" s="14" t="s">
        <v>255</v>
      </c>
      <c r="C132" s="30" t="s">
        <v>256</v>
      </c>
      <c r="D132" s="40">
        <f t="shared" si="1"/>
        <v>0</v>
      </c>
      <c r="E132" s="58"/>
      <c r="F132" s="58"/>
      <c r="G132" s="58"/>
      <c r="H132" s="58"/>
      <c r="I132" s="58"/>
    </row>
    <row r="133" spans="1:9" x14ac:dyDescent="0.2">
      <c r="A133" s="108">
        <v>128</v>
      </c>
      <c r="B133" s="12" t="s">
        <v>257</v>
      </c>
      <c r="C133" s="28" t="s">
        <v>258</v>
      </c>
      <c r="D133" s="40">
        <f t="shared" si="1"/>
        <v>0</v>
      </c>
      <c r="E133" s="58"/>
      <c r="F133" s="58"/>
      <c r="G133" s="58"/>
      <c r="H133" s="58"/>
      <c r="I133" s="58"/>
    </row>
    <row r="134" spans="1:9" ht="11.25" customHeight="1" x14ac:dyDescent="0.2">
      <c r="A134" s="108">
        <v>129</v>
      </c>
      <c r="B134" s="8" t="s">
        <v>259</v>
      </c>
      <c r="C134" s="29" t="s">
        <v>260</v>
      </c>
      <c r="D134" s="40">
        <f t="shared" si="1"/>
        <v>58325732</v>
      </c>
      <c r="E134" s="58">
        <v>110381</v>
      </c>
      <c r="F134" s="58"/>
      <c r="G134" s="58"/>
      <c r="H134" s="58"/>
      <c r="I134" s="58">
        <v>58215351</v>
      </c>
    </row>
    <row r="135" spans="1:9" x14ac:dyDescent="0.2">
      <c r="A135" s="108">
        <v>130</v>
      </c>
      <c r="B135" s="11" t="s">
        <v>261</v>
      </c>
      <c r="C135" s="29" t="s">
        <v>262</v>
      </c>
      <c r="D135" s="40">
        <f t="shared" ref="D135:D153" si="2">E135+F135+G135+H135+I135</f>
        <v>0</v>
      </c>
      <c r="E135" s="58"/>
      <c r="F135" s="58"/>
      <c r="G135" s="58"/>
      <c r="H135" s="58"/>
      <c r="I135" s="58"/>
    </row>
    <row r="136" spans="1:9" x14ac:dyDescent="0.2">
      <c r="A136" s="108">
        <v>131</v>
      </c>
      <c r="B136" s="12" t="s">
        <v>263</v>
      </c>
      <c r="C136" s="28" t="s">
        <v>264</v>
      </c>
      <c r="D136" s="40">
        <f>E136+F136+G136+H136+I136</f>
        <v>247652391</v>
      </c>
      <c r="E136" s="58">
        <v>629750</v>
      </c>
      <c r="F136" s="58">
        <v>0</v>
      </c>
      <c r="G136" s="58">
        <v>0</v>
      </c>
      <c r="H136" s="58">
        <v>0</v>
      </c>
      <c r="I136" s="58">
        <v>247022641</v>
      </c>
    </row>
    <row r="137" spans="1:9" x14ac:dyDescent="0.2">
      <c r="A137" s="108">
        <v>132</v>
      </c>
      <c r="B137" s="12" t="s">
        <v>265</v>
      </c>
      <c r="C137" s="28" t="s">
        <v>266</v>
      </c>
      <c r="D137" s="40">
        <f t="shared" si="2"/>
        <v>0</v>
      </c>
      <c r="E137" s="58"/>
      <c r="F137" s="58"/>
      <c r="G137" s="58"/>
      <c r="H137" s="58"/>
      <c r="I137" s="58"/>
    </row>
    <row r="138" spans="1:9" ht="13.5" customHeight="1" x14ac:dyDescent="0.2">
      <c r="A138" s="108">
        <v>133</v>
      </c>
      <c r="B138" s="12" t="s">
        <v>267</v>
      </c>
      <c r="C138" s="28" t="s">
        <v>268</v>
      </c>
      <c r="D138" s="40">
        <f t="shared" si="2"/>
        <v>48204344</v>
      </c>
      <c r="E138" s="58"/>
      <c r="F138" s="58">
        <v>7720430</v>
      </c>
      <c r="G138" s="58">
        <v>12986000</v>
      </c>
      <c r="H138" s="58">
        <v>3116640</v>
      </c>
      <c r="I138" s="58">
        <v>24381274</v>
      </c>
    </row>
    <row r="139" spans="1:9" x14ac:dyDescent="0.2">
      <c r="A139" s="108">
        <v>134</v>
      </c>
      <c r="B139" s="12" t="s">
        <v>269</v>
      </c>
      <c r="C139" s="28" t="s">
        <v>270</v>
      </c>
      <c r="D139" s="40">
        <f t="shared" si="2"/>
        <v>0</v>
      </c>
      <c r="E139" s="58"/>
      <c r="F139" s="58"/>
      <c r="G139" s="58"/>
      <c r="H139" s="58"/>
      <c r="I139" s="58"/>
    </row>
    <row r="140" spans="1:9" x14ac:dyDescent="0.2">
      <c r="A140" s="108">
        <v>135</v>
      </c>
      <c r="B140" s="12" t="s">
        <v>271</v>
      </c>
      <c r="C140" s="28" t="s">
        <v>272</v>
      </c>
      <c r="D140" s="40">
        <f t="shared" si="2"/>
        <v>2766890</v>
      </c>
      <c r="E140" s="58"/>
      <c r="F140" s="58">
        <v>2766890</v>
      </c>
      <c r="G140" s="58"/>
      <c r="H140" s="58"/>
      <c r="I140" s="58"/>
    </row>
    <row r="141" spans="1:9" x14ac:dyDescent="0.2">
      <c r="A141" s="108">
        <v>136</v>
      </c>
      <c r="B141" s="8" t="s">
        <v>273</v>
      </c>
      <c r="C141" s="29" t="s">
        <v>274</v>
      </c>
      <c r="D141" s="40">
        <f t="shared" si="2"/>
        <v>20963539</v>
      </c>
      <c r="E141" s="58">
        <v>0</v>
      </c>
      <c r="F141" s="58">
        <v>595699</v>
      </c>
      <c r="G141" s="58">
        <v>0</v>
      </c>
      <c r="H141" s="58">
        <v>0</v>
      </c>
      <c r="I141" s="58">
        <v>20367840</v>
      </c>
    </row>
    <row r="142" spans="1:9" ht="10.5" customHeight="1" x14ac:dyDescent="0.2">
      <c r="A142" s="108">
        <v>137</v>
      </c>
      <c r="B142" s="12" t="s">
        <v>275</v>
      </c>
      <c r="C142" s="28" t="s">
        <v>276</v>
      </c>
      <c r="D142" s="40">
        <f t="shared" si="2"/>
        <v>0</v>
      </c>
      <c r="E142" s="58"/>
      <c r="F142" s="58"/>
      <c r="G142" s="58"/>
      <c r="H142" s="58"/>
      <c r="I142" s="58"/>
    </row>
    <row r="143" spans="1:9" x14ac:dyDescent="0.2">
      <c r="A143" s="108">
        <v>138</v>
      </c>
      <c r="B143" s="8" t="s">
        <v>277</v>
      </c>
      <c r="C143" s="28" t="s">
        <v>278</v>
      </c>
      <c r="D143" s="40">
        <f t="shared" si="2"/>
        <v>0</v>
      </c>
      <c r="E143" s="58"/>
      <c r="F143" s="58"/>
      <c r="G143" s="58"/>
      <c r="H143" s="58"/>
      <c r="I143" s="58"/>
    </row>
    <row r="144" spans="1:9" x14ac:dyDescent="0.2">
      <c r="A144" s="108">
        <v>139</v>
      </c>
      <c r="B144" s="14" t="s">
        <v>279</v>
      </c>
      <c r="C144" s="30" t="s">
        <v>280</v>
      </c>
      <c r="D144" s="40">
        <f t="shared" si="2"/>
        <v>0</v>
      </c>
      <c r="E144" s="58"/>
      <c r="F144" s="58"/>
      <c r="G144" s="58"/>
      <c r="H144" s="58"/>
      <c r="I144" s="58"/>
    </row>
    <row r="145" spans="1:9" x14ac:dyDescent="0.2">
      <c r="A145" s="108">
        <v>140</v>
      </c>
      <c r="B145" s="12" t="s">
        <v>281</v>
      </c>
      <c r="C145" s="28" t="s">
        <v>282</v>
      </c>
      <c r="D145" s="40">
        <f t="shared" si="2"/>
        <v>0</v>
      </c>
      <c r="E145" s="58"/>
      <c r="F145" s="58"/>
      <c r="G145" s="58"/>
      <c r="H145" s="58"/>
      <c r="I145" s="58"/>
    </row>
    <row r="146" spans="1:9" x14ac:dyDescent="0.2">
      <c r="A146" s="108">
        <v>141</v>
      </c>
      <c r="B146" s="12" t="s">
        <v>283</v>
      </c>
      <c r="C146" s="28" t="s">
        <v>284</v>
      </c>
      <c r="D146" s="40">
        <f t="shared" si="2"/>
        <v>0</v>
      </c>
      <c r="E146" s="58"/>
      <c r="F146" s="58"/>
      <c r="G146" s="58"/>
      <c r="H146" s="58"/>
      <c r="I146" s="58"/>
    </row>
    <row r="147" spans="1:9" x14ac:dyDescent="0.2">
      <c r="A147" s="108">
        <v>142</v>
      </c>
      <c r="B147" s="12" t="s">
        <v>285</v>
      </c>
      <c r="C147" s="28" t="s">
        <v>286</v>
      </c>
      <c r="D147" s="40">
        <f t="shared" si="2"/>
        <v>0</v>
      </c>
      <c r="E147" s="58"/>
      <c r="F147" s="58"/>
      <c r="G147" s="58"/>
      <c r="H147" s="58"/>
      <c r="I147" s="58"/>
    </row>
    <row r="148" spans="1:9" x14ac:dyDescent="0.2">
      <c r="A148" s="108">
        <v>143</v>
      </c>
      <c r="B148" s="14" t="s">
        <v>287</v>
      </c>
      <c r="C148" s="30" t="s">
        <v>288</v>
      </c>
      <c r="D148" s="40">
        <f t="shared" si="2"/>
        <v>189995</v>
      </c>
      <c r="E148" s="58"/>
      <c r="F148" s="58">
        <v>189995</v>
      </c>
      <c r="G148" s="58"/>
      <c r="H148" s="58"/>
      <c r="I148" s="58"/>
    </row>
    <row r="149" spans="1:9" x14ac:dyDescent="0.2">
      <c r="A149" s="108">
        <v>144</v>
      </c>
      <c r="B149" s="11" t="s">
        <v>289</v>
      </c>
      <c r="C149" s="30" t="s">
        <v>290</v>
      </c>
      <c r="D149" s="40">
        <f t="shared" si="2"/>
        <v>949975</v>
      </c>
      <c r="E149" s="58"/>
      <c r="F149" s="58">
        <v>949975</v>
      </c>
      <c r="G149" s="58"/>
      <c r="H149" s="58"/>
      <c r="I149" s="58"/>
    </row>
    <row r="150" spans="1:9" x14ac:dyDescent="0.2">
      <c r="A150" s="108">
        <v>145</v>
      </c>
      <c r="B150" s="12" t="s">
        <v>291</v>
      </c>
      <c r="C150" s="28" t="s">
        <v>292</v>
      </c>
      <c r="D150" s="40">
        <f t="shared" si="2"/>
        <v>1899950</v>
      </c>
      <c r="E150" s="58"/>
      <c r="F150" s="58">
        <v>1899950</v>
      </c>
      <c r="G150" s="58"/>
      <c r="H150" s="58"/>
      <c r="I150" s="58"/>
    </row>
    <row r="151" spans="1:9" x14ac:dyDescent="0.2">
      <c r="A151" s="108">
        <v>146</v>
      </c>
      <c r="B151" s="8" t="s">
        <v>293</v>
      </c>
      <c r="C151" s="29" t="s">
        <v>294</v>
      </c>
      <c r="D151" s="40">
        <f t="shared" si="2"/>
        <v>0</v>
      </c>
      <c r="E151" s="58"/>
      <c r="F151" s="58"/>
      <c r="G151" s="58"/>
      <c r="H151" s="58"/>
      <c r="I151" s="58"/>
    </row>
    <row r="152" spans="1:9" x14ac:dyDescent="0.2">
      <c r="A152" s="108">
        <v>147</v>
      </c>
      <c r="B152" s="8" t="s">
        <v>295</v>
      </c>
      <c r="C152" s="29" t="s">
        <v>296</v>
      </c>
      <c r="D152" s="40">
        <f t="shared" si="2"/>
        <v>0</v>
      </c>
      <c r="E152" s="58"/>
      <c r="F152" s="58"/>
      <c r="G152" s="58"/>
      <c r="H152" s="58"/>
      <c r="I152" s="58"/>
    </row>
    <row r="153" spans="1:9" ht="12.75" x14ac:dyDescent="0.2">
      <c r="A153" s="108">
        <v>148</v>
      </c>
      <c r="B153" s="25" t="s">
        <v>297</v>
      </c>
      <c r="C153" s="26" t="s">
        <v>298</v>
      </c>
      <c r="D153" s="40">
        <f t="shared" si="2"/>
        <v>0</v>
      </c>
      <c r="E153" s="58"/>
      <c r="F153" s="58"/>
      <c r="G153" s="58"/>
      <c r="H153" s="58"/>
      <c r="I153" s="58"/>
    </row>
  </sheetData>
  <mergeCells count="7">
    <mergeCell ref="A2:I2"/>
    <mergeCell ref="A4:A5"/>
    <mergeCell ref="B4:B5"/>
    <mergeCell ref="C4:C5"/>
    <mergeCell ref="D4:D5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4"/>
  <sheetViews>
    <sheetView tabSelected="1"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3" sqref="L13"/>
    </sheetView>
  </sheetViews>
  <sheetFormatPr defaultRowHeight="12" x14ac:dyDescent="0.2"/>
  <cols>
    <col min="1" max="1" width="4.7109375" style="110" customWidth="1"/>
    <col min="2" max="2" width="8" style="110" customWidth="1"/>
    <col min="3" max="3" width="31.28515625" style="119" customWidth="1"/>
    <col min="4" max="10" width="12.42578125" style="65" customWidth="1"/>
    <col min="11" max="16384" width="9.140625" style="3"/>
  </cols>
  <sheetData>
    <row r="2" spans="1:10" ht="20.25" customHeight="1" x14ac:dyDescent="0.2">
      <c r="A2" s="190" t="s">
        <v>361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x14ac:dyDescent="0.2">
      <c r="C3" s="4"/>
      <c r="J3" s="65" t="s">
        <v>327</v>
      </c>
    </row>
    <row r="4" spans="1:10" s="5" customFormat="1" ht="24.75" customHeight="1" x14ac:dyDescent="0.2">
      <c r="A4" s="191" t="s">
        <v>0</v>
      </c>
      <c r="B4" s="191" t="s">
        <v>1</v>
      </c>
      <c r="C4" s="193" t="s">
        <v>2</v>
      </c>
      <c r="D4" s="187" t="s">
        <v>362</v>
      </c>
      <c r="E4" s="187"/>
      <c r="F4" s="187"/>
      <c r="G4" s="187"/>
      <c r="H4" s="187"/>
      <c r="I4" s="188" t="s">
        <v>366</v>
      </c>
      <c r="J4" s="186" t="s">
        <v>374</v>
      </c>
    </row>
    <row r="5" spans="1:10" ht="51.75" customHeight="1" x14ac:dyDescent="0.2">
      <c r="A5" s="192"/>
      <c r="B5" s="192"/>
      <c r="C5" s="194"/>
      <c r="D5" s="117" t="s">
        <v>363</v>
      </c>
      <c r="E5" s="117" t="s">
        <v>364</v>
      </c>
      <c r="F5" s="117" t="s">
        <v>367</v>
      </c>
      <c r="G5" s="117" t="s">
        <v>365</v>
      </c>
      <c r="H5" s="117" t="s">
        <v>320</v>
      </c>
      <c r="I5" s="189"/>
      <c r="J5" s="186"/>
    </row>
    <row r="6" spans="1:10" ht="12" customHeight="1" x14ac:dyDescent="0.2">
      <c r="A6" s="108">
        <v>1</v>
      </c>
      <c r="B6" s="14" t="s">
        <v>3</v>
      </c>
      <c r="C6" s="30" t="s">
        <v>4</v>
      </c>
      <c r="D6" s="10">
        <f>'КС '!D6+Гемодиализ!F6+Гемодиализ!G6</f>
        <v>49715751</v>
      </c>
      <c r="E6" s="10">
        <f>ДС!D5+Гемодиализ!H6</f>
        <v>9868531</v>
      </c>
      <c r="F6" s="10">
        <f>'АПУ профилактика'!D7+'АПУ в неотл.форме'!D6+'АПУ обращения'!D7+'ОДИ ПГГ'!D6+'ОДИ МЗ РБ'!D6+ФАП!D6+Гемодиализ!E6+Гемодиализ!I6</f>
        <v>97122905</v>
      </c>
      <c r="G6" s="10">
        <f>СМП!D6</f>
        <v>15975376</v>
      </c>
      <c r="H6" s="10">
        <f t="shared" ref="H6:H37" si="0">D6+E6+F6+G6</f>
        <v>172682563</v>
      </c>
      <c r="I6" s="10"/>
      <c r="J6" s="10">
        <f>H6+I6</f>
        <v>172682563</v>
      </c>
    </row>
    <row r="7" spans="1:10" x14ac:dyDescent="0.2">
      <c r="A7" s="108">
        <v>2</v>
      </c>
      <c r="B7" s="217" t="s">
        <v>5</v>
      </c>
      <c r="C7" s="30" t="s">
        <v>6</v>
      </c>
      <c r="D7" s="10">
        <f>'КС '!D7+Гемодиализ!F7+Гемодиализ!G7</f>
        <v>36234674</v>
      </c>
      <c r="E7" s="10">
        <f>ДС!D6+Гемодиализ!H7</f>
        <v>10972955</v>
      </c>
      <c r="F7" s="10">
        <f>'АПУ профилактика'!D8+'АПУ в неотл.форме'!D7+'АПУ обращения'!D8+'ОДИ ПГГ'!D7+'ОДИ МЗ РБ'!D7+ФАП!D7+Гемодиализ!E7+Гемодиализ!I7</f>
        <v>95916612</v>
      </c>
      <c r="G7" s="10">
        <f>СМП!D7</f>
        <v>16126746</v>
      </c>
      <c r="H7" s="10">
        <f t="shared" si="0"/>
        <v>159250987</v>
      </c>
      <c r="I7" s="10"/>
      <c r="J7" s="10">
        <f t="shared" ref="J7:J70" si="1">H7+I7</f>
        <v>159250987</v>
      </c>
    </row>
    <row r="8" spans="1:10" x14ac:dyDescent="0.2">
      <c r="A8" s="108">
        <v>3</v>
      </c>
      <c r="B8" s="218" t="s">
        <v>7</v>
      </c>
      <c r="C8" s="30" t="s">
        <v>8</v>
      </c>
      <c r="D8" s="10">
        <f>'КС '!D8+Гемодиализ!F8+Гемодиализ!G8</f>
        <v>260415746</v>
      </c>
      <c r="E8" s="10">
        <f>ДС!D7+Гемодиализ!H8</f>
        <v>30929418</v>
      </c>
      <c r="F8" s="10">
        <f>'АПУ профилактика'!D9+'АПУ в неотл.форме'!D8+'АПУ обращения'!D9+'ОДИ ПГГ'!D8+'ОДИ МЗ РБ'!D8+ФАП!D8+Гемодиализ!E8+Гемодиализ!I8</f>
        <v>269715841</v>
      </c>
      <c r="G8" s="10">
        <f>СМП!D8</f>
        <v>46622547</v>
      </c>
      <c r="H8" s="10">
        <f t="shared" si="0"/>
        <v>607683552</v>
      </c>
      <c r="I8" s="10"/>
      <c r="J8" s="10">
        <f t="shared" si="1"/>
        <v>607683552</v>
      </c>
    </row>
    <row r="9" spans="1:10" ht="14.25" customHeight="1" x14ac:dyDescent="0.2">
      <c r="A9" s="108">
        <v>4</v>
      </c>
      <c r="B9" s="14" t="s">
        <v>9</v>
      </c>
      <c r="C9" s="30" t="s">
        <v>10</v>
      </c>
      <c r="D9" s="10">
        <f>'КС '!D9+Гемодиализ!F9+Гемодиализ!G9</f>
        <v>41690412</v>
      </c>
      <c r="E9" s="10">
        <f>ДС!D8+Гемодиализ!H9</f>
        <v>11621023</v>
      </c>
      <c r="F9" s="10">
        <f>'АПУ профилактика'!D10+'АПУ в неотл.форме'!D9+'АПУ обращения'!D10+'ОДИ ПГГ'!D9+'ОДИ МЗ РБ'!D9+ФАП!D9+Гемодиализ!E9+Гемодиализ!I9</f>
        <v>108077597.51800001</v>
      </c>
      <c r="G9" s="10">
        <f>СМП!D9</f>
        <v>18110843</v>
      </c>
      <c r="H9" s="10">
        <f t="shared" si="0"/>
        <v>179499875.51800001</v>
      </c>
      <c r="I9" s="10"/>
      <c r="J9" s="10">
        <f t="shared" si="1"/>
        <v>179499875.51800001</v>
      </c>
    </row>
    <row r="10" spans="1:10" x14ac:dyDescent="0.2">
      <c r="A10" s="108">
        <v>5</v>
      </c>
      <c r="B10" s="14" t="s">
        <v>11</v>
      </c>
      <c r="C10" s="30" t="s">
        <v>12</v>
      </c>
      <c r="D10" s="10">
        <f>'КС '!D10+Гемодиализ!F10+Гемодиализ!G10</f>
        <v>45660553</v>
      </c>
      <c r="E10" s="10">
        <f>ДС!D9+Гемодиализ!H10</f>
        <v>12330951</v>
      </c>
      <c r="F10" s="10">
        <f>'АПУ профилактика'!D11+'АПУ в неотл.форме'!D10+'АПУ обращения'!D11+'ОДИ ПГГ'!D10+'ОДИ МЗ РБ'!D10+ФАП!D10+Гемодиализ!E10+Гемодиализ!I10</f>
        <v>111578997.888</v>
      </c>
      <c r="G10" s="10">
        <f>СМП!D10</f>
        <v>0</v>
      </c>
      <c r="H10" s="10">
        <f t="shared" si="0"/>
        <v>169570501.88800001</v>
      </c>
      <c r="I10" s="10"/>
      <c r="J10" s="10">
        <f t="shared" si="1"/>
        <v>169570501.88800001</v>
      </c>
    </row>
    <row r="11" spans="1:10" x14ac:dyDescent="0.2">
      <c r="A11" s="108">
        <v>6</v>
      </c>
      <c r="B11" s="218" t="s">
        <v>13</v>
      </c>
      <c r="C11" s="30" t="s">
        <v>14</v>
      </c>
      <c r="D11" s="10">
        <f>'КС '!D11+Гемодиализ!F11+Гемодиализ!G11</f>
        <v>693323797</v>
      </c>
      <c r="E11" s="10">
        <f>ДС!D10+Гемодиализ!H11</f>
        <v>82123584</v>
      </c>
      <c r="F11" s="10">
        <f>'АПУ профилактика'!D12+'АПУ в неотл.форме'!D11+'АПУ обращения'!D12+'ОДИ ПГГ'!D11+'ОДИ МЗ РБ'!D11+ФАП!D11+Гемодиализ!E11+Гемодиализ!I11</f>
        <v>649522821.36800003</v>
      </c>
      <c r="G11" s="10">
        <f>СМП!D11</f>
        <v>271576416</v>
      </c>
      <c r="H11" s="10">
        <f t="shared" si="0"/>
        <v>1696546618.368</v>
      </c>
      <c r="I11" s="10"/>
      <c r="J11" s="10">
        <f t="shared" si="1"/>
        <v>1696546618.368</v>
      </c>
    </row>
    <row r="12" spans="1:10" x14ac:dyDescent="0.2">
      <c r="A12" s="108">
        <v>7</v>
      </c>
      <c r="B12" s="14" t="s">
        <v>15</v>
      </c>
      <c r="C12" s="30" t="s">
        <v>16</v>
      </c>
      <c r="D12" s="10">
        <f>'КС '!D12+Гемодиализ!F12+Гемодиализ!G12</f>
        <v>178498418</v>
      </c>
      <c r="E12" s="10">
        <f>ДС!D11+Гемодиализ!H12</f>
        <v>29746107</v>
      </c>
      <c r="F12" s="10">
        <f>'АПУ профилактика'!D13+'АПУ в неотл.форме'!D12+'АПУ обращения'!D13+'ОДИ ПГГ'!D12+'ОДИ МЗ РБ'!D12+ФАП!D12+Гемодиализ!E12+Гемодиализ!I12</f>
        <v>266703838.15000001</v>
      </c>
      <c r="G12" s="10">
        <f>СМП!D12</f>
        <v>0</v>
      </c>
      <c r="H12" s="10">
        <f t="shared" si="0"/>
        <v>474948363.14999998</v>
      </c>
      <c r="I12" s="10"/>
      <c r="J12" s="10">
        <f t="shared" si="1"/>
        <v>474948363.14999998</v>
      </c>
    </row>
    <row r="13" spans="1:10" x14ac:dyDescent="0.2">
      <c r="A13" s="108">
        <v>8</v>
      </c>
      <c r="B13" s="218" t="s">
        <v>17</v>
      </c>
      <c r="C13" s="30" t="s">
        <v>18</v>
      </c>
      <c r="D13" s="10">
        <f>'КС '!D13+Гемодиализ!F13+Гемодиализ!G13</f>
        <v>38625271</v>
      </c>
      <c r="E13" s="10">
        <f>ДС!D12+Гемодиализ!H13</f>
        <v>13365737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118965576</v>
      </c>
      <c r="G13" s="10">
        <f>СМП!D13</f>
        <v>0</v>
      </c>
      <c r="H13" s="10">
        <f t="shared" si="0"/>
        <v>170956584</v>
      </c>
      <c r="I13" s="10"/>
      <c r="J13" s="10">
        <f t="shared" si="1"/>
        <v>170956584</v>
      </c>
    </row>
    <row r="14" spans="1:10" x14ac:dyDescent="0.2">
      <c r="A14" s="108">
        <v>9</v>
      </c>
      <c r="B14" s="218" t="s">
        <v>19</v>
      </c>
      <c r="C14" s="30" t="s">
        <v>20</v>
      </c>
      <c r="D14" s="10">
        <f>'КС '!D14+Гемодиализ!F14+Гемодиализ!G14</f>
        <v>57898237</v>
      </c>
      <c r="E14" s="10">
        <f>ДС!D13+Гемодиализ!H14</f>
        <v>11461716</v>
      </c>
      <c r="F14" s="10">
        <f>'АПУ профилактика'!D15+'АПУ в неотл.форме'!D14+'АПУ обращения'!D15+'ОДИ ПГГ'!D14+'ОДИ МЗ РБ'!D14+ФАП!D14+Гемодиализ!E14+Гемодиализ!I14</f>
        <v>114305100.374</v>
      </c>
      <c r="G14" s="10">
        <f>СМП!D14</f>
        <v>17948341</v>
      </c>
      <c r="H14" s="10">
        <f t="shared" si="0"/>
        <v>201613394.37400001</v>
      </c>
      <c r="I14" s="10"/>
      <c r="J14" s="10">
        <f t="shared" si="1"/>
        <v>201613394.37400001</v>
      </c>
    </row>
    <row r="15" spans="1:10" x14ac:dyDescent="0.2">
      <c r="A15" s="108">
        <v>10</v>
      </c>
      <c r="B15" s="218" t="s">
        <v>21</v>
      </c>
      <c r="C15" s="30" t="s">
        <v>22</v>
      </c>
      <c r="D15" s="10">
        <f>'КС '!D15+Гемодиализ!F15+Гемодиализ!G15</f>
        <v>38754424</v>
      </c>
      <c r="E15" s="10">
        <f>ДС!D14+Гемодиализ!H15</f>
        <v>13919658</v>
      </c>
      <c r="F15" s="10">
        <f>'АПУ профилактика'!D16+'АПУ в неотл.форме'!D15+'АПУ обращения'!D16+'ОДИ ПГГ'!D15+'ОДИ МЗ РБ'!D15+ФАП!D15+Гемодиализ!E15+Гемодиализ!I15</f>
        <v>124219923.626</v>
      </c>
      <c r="G15" s="10">
        <f>СМП!D15</f>
        <v>0</v>
      </c>
      <c r="H15" s="10">
        <f t="shared" si="0"/>
        <v>176894005.62599999</v>
      </c>
      <c r="I15" s="10"/>
      <c r="J15" s="10">
        <f t="shared" si="1"/>
        <v>176894005.62599999</v>
      </c>
    </row>
    <row r="16" spans="1:10" x14ac:dyDescent="0.2">
      <c r="A16" s="108">
        <v>11</v>
      </c>
      <c r="B16" s="218" t="s">
        <v>23</v>
      </c>
      <c r="C16" s="30" t="s">
        <v>24</v>
      </c>
      <c r="D16" s="10">
        <f>'КС '!D16+Гемодиализ!F16+Гемодиализ!G16</f>
        <v>47159252</v>
      </c>
      <c r="E16" s="10">
        <f>ДС!D15+Гемодиализ!H16</f>
        <v>11349306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103184376.37799999</v>
      </c>
      <c r="G16" s="10">
        <f>СМП!D16</f>
        <v>17838281</v>
      </c>
      <c r="H16" s="10">
        <f t="shared" si="0"/>
        <v>179531215.37799999</v>
      </c>
      <c r="I16" s="10"/>
      <c r="J16" s="10">
        <f t="shared" si="1"/>
        <v>179531215.37799999</v>
      </c>
    </row>
    <row r="17" spans="1:10" x14ac:dyDescent="0.2">
      <c r="A17" s="108">
        <v>12</v>
      </c>
      <c r="B17" s="218" t="s">
        <v>25</v>
      </c>
      <c r="C17" s="30" t="s">
        <v>26</v>
      </c>
      <c r="D17" s="10">
        <f>'КС '!D17+Гемодиализ!F17+Гемодиализ!G17</f>
        <v>117797268</v>
      </c>
      <c r="E17" s="10">
        <f>ДС!D16+Гемодиализ!H17</f>
        <v>22632273</v>
      </c>
      <c r="F17" s="10">
        <f>'АПУ профилактика'!D18+'АПУ в неотл.форме'!D17+'АПУ обращения'!D18+'ОДИ ПГГ'!D17+'ОДИ МЗ РБ'!D17+ФАП!D17+Гемодиализ!E17+Гемодиализ!I17</f>
        <v>203547992.75999999</v>
      </c>
      <c r="G17" s="10">
        <f>СМП!D17</f>
        <v>0</v>
      </c>
      <c r="H17" s="10">
        <f t="shared" si="0"/>
        <v>343977533.75999999</v>
      </c>
      <c r="I17" s="10"/>
      <c r="J17" s="10">
        <f t="shared" si="1"/>
        <v>343977533.75999999</v>
      </c>
    </row>
    <row r="18" spans="1:10" x14ac:dyDescent="0.2">
      <c r="A18" s="108">
        <v>13</v>
      </c>
      <c r="B18" s="14" t="s">
        <v>27</v>
      </c>
      <c r="C18" s="30" t="s">
        <v>28</v>
      </c>
      <c r="D18" s="10">
        <f>'КС '!D18+Гемодиализ!F18+Гемодиализ!G18</f>
        <v>0</v>
      </c>
      <c r="E18" s="10">
        <f>ДС!D17+Гемодиализ!H18</f>
        <v>62450</v>
      </c>
      <c r="F18" s="10">
        <f>'АПУ профилактика'!D19+'АПУ в неотл.форме'!D18+'АПУ обращения'!D19+'ОДИ ПГГ'!D18+'ОДИ МЗ РБ'!D18+ФАП!D18+Гемодиализ!E18+Гемодиализ!I18</f>
        <v>73011</v>
      </c>
      <c r="G18" s="10">
        <f>СМП!D18</f>
        <v>0</v>
      </c>
      <c r="H18" s="10">
        <f t="shared" si="0"/>
        <v>135461</v>
      </c>
      <c r="I18" s="10"/>
      <c r="J18" s="10">
        <f t="shared" si="1"/>
        <v>135461</v>
      </c>
    </row>
    <row r="19" spans="1:10" x14ac:dyDescent="0.2">
      <c r="A19" s="108">
        <v>14</v>
      </c>
      <c r="B19" s="14" t="s">
        <v>29</v>
      </c>
      <c r="C19" s="30" t="s">
        <v>30</v>
      </c>
      <c r="D19" s="10">
        <f>'КС '!D19+Гемодиализ!F19+Гемодиализ!G19</f>
        <v>0</v>
      </c>
      <c r="E19" s="10">
        <f>ДС!D18+Гемодиализ!H19</f>
        <v>0</v>
      </c>
      <c r="F19" s="10">
        <f>'АПУ профилактика'!D20+'АПУ в неотл.форме'!D19+'АПУ обращения'!D20+'ОДИ ПГГ'!D19+'ОДИ МЗ РБ'!D19+ФАП!D19+Гемодиализ!E19+Гемодиализ!I19</f>
        <v>0</v>
      </c>
      <c r="G19" s="10">
        <f>СМП!D19</f>
        <v>0</v>
      </c>
      <c r="H19" s="10">
        <f t="shared" si="0"/>
        <v>0</v>
      </c>
      <c r="I19" s="10"/>
      <c r="J19" s="10">
        <f t="shared" si="1"/>
        <v>0</v>
      </c>
    </row>
    <row r="20" spans="1:10" x14ac:dyDescent="0.2">
      <c r="A20" s="108">
        <v>15</v>
      </c>
      <c r="B20" s="218" t="s">
        <v>31</v>
      </c>
      <c r="C20" s="30" t="s">
        <v>32</v>
      </c>
      <c r="D20" s="10">
        <f>'КС '!D20+Гемодиализ!F20+Гемодиализ!G20</f>
        <v>50975774</v>
      </c>
      <c r="E20" s="10">
        <f>ДС!D19+Гемодиализ!H20</f>
        <v>14886692</v>
      </c>
      <c r="F20" s="10">
        <f>'АПУ профилактика'!D21+'АПУ в неотл.форме'!D20+'АПУ обращения'!D21+'ОДИ ПГГ'!D20+'ОДИ МЗ РБ'!D20+ФАП!D20+Гемодиализ!E20+Гемодиализ!I20</f>
        <v>122412344</v>
      </c>
      <c r="G20" s="10">
        <f>СМП!D20</f>
        <v>0</v>
      </c>
      <c r="H20" s="10">
        <f t="shared" si="0"/>
        <v>188274810</v>
      </c>
      <c r="I20" s="10"/>
      <c r="J20" s="10">
        <f t="shared" si="1"/>
        <v>188274810</v>
      </c>
    </row>
    <row r="21" spans="1:10" x14ac:dyDescent="0.2">
      <c r="A21" s="108">
        <v>16</v>
      </c>
      <c r="B21" s="218" t="s">
        <v>33</v>
      </c>
      <c r="C21" s="30" t="s">
        <v>34</v>
      </c>
      <c r="D21" s="10">
        <f>'КС '!D21+Гемодиализ!F21+Гемодиализ!G21</f>
        <v>70537515</v>
      </c>
      <c r="E21" s="10">
        <f>ДС!D20+Гемодиализ!H21</f>
        <v>20318084</v>
      </c>
      <c r="F21" s="10">
        <f>'АПУ профилактика'!D22+'АПУ в неотл.форме'!D21+'АПУ обращения'!D22+'ОДИ ПГГ'!D21+'ОДИ МЗ РБ'!D21+ФАП!D21+Гемодиализ!E21+Гемодиализ!I21</f>
        <v>184831975.12599999</v>
      </c>
      <c r="G21" s="10">
        <f>СМП!D21</f>
        <v>0</v>
      </c>
      <c r="H21" s="10">
        <f t="shared" si="0"/>
        <v>275687574.12599999</v>
      </c>
      <c r="I21" s="10"/>
      <c r="J21" s="10">
        <f t="shared" si="1"/>
        <v>275687574.12599999</v>
      </c>
    </row>
    <row r="22" spans="1:10" x14ac:dyDescent="0.2">
      <c r="A22" s="108">
        <v>17</v>
      </c>
      <c r="B22" s="218" t="s">
        <v>35</v>
      </c>
      <c r="C22" s="30" t="s">
        <v>36</v>
      </c>
      <c r="D22" s="10">
        <f>'КС '!D22+Гемодиализ!F22+Гемодиализ!G22</f>
        <v>155323964</v>
      </c>
      <c r="E22" s="10">
        <f>ДС!D21+Гемодиализ!H22</f>
        <v>28340988</v>
      </c>
      <c r="F22" s="10">
        <f>'АПУ профилактика'!D23+'АПУ в неотл.форме'!D22+'АПУ обращения'!D23+'ОДИ ПГГ'!D22+'ОДИ МЗ РБ'!D22+ФАП!D22+Гемодиализ!E22+Гемодиализ!I22</f>
        <v>255852352</v>
      </c>
      <c r="G22" s="10">
        <f>СМП!D22</f>
        <v>0</v>
      </c>
      <c r="H22" s="10">
        <f t="shared" si="0"/>
        <v>439517304</v>
      </c>
      <c r="I22" s="10"/>
      <c r="J22" s="10">
        <f t="shared" si="1"/>
        <v>439517304</v>
      </c>
    </row>
    <row r="23" spans="1:10" x14ac:dyDescent="0.2">
      <c r="A23" s="108">
        <v>18</v>
      </c>
      <c r="B23" s="218" t="s">
        <v>37</v>
      </c>
      <c r="C23" s="30" t="s">
        <v>38</v>
      </c>
      <c r="D23" s="10">
        <f>'КС '!D23+Гемодиализ!F23+Гемодиализ!G23</f>
        <v>623722518</v>
      </c>
      <c r="E23" s="10">
        <f>ДС!D22+Гемодиализ!H23</f>
        <v>56635888</v>
      </c>
      <c r="F23" s="10">
        <f>'АПУ профилактика'!D24+'АПУ в неотл.форме'!D23+'АПУ обращения'!D24+'ОДИ ПГГ'!D23+'ОДИ МЗ РБ'!D23+ФАП!D23+Гемодиализ!E23+Гемодиализ!I23</f>
        <v>490554595.37599999</v>
      </c>
      <c r="G23" s="10">
        <f>СМП!D23</f>
        <v>184568742</v>
      </c>
      <c r="H23" s="10">
        <f t="shared" si="0"/>
        <v>1355481743.3759999</v>
      </c>
      <c r="I23" s="10"/>
      <c r="J23" s="10">
        <f t="shared" si="1"/>
        <v>1355481743.3759999</v>
      </c>
    </row>
    <row r="24" spans="1:10" x14ac:dyDescent="0.2">
      <c r="A24" s="108">
        <v>19</v>
      </c>
      <c r="B24" s="14" t="s">
        <v>39</v>
      </c>
      <c r="C24" s="30" t="s">
        <v>40</v>
      </c>
      <c r="D24" s="10">
        <f>'КС '!D24+Гемодиализ!F24+Гемодиализ!G24</f>
        <v>27249741</v>
      </c>
      <c r="E24" s="10">
        <f>ДС!D23+Гемодиализ!H24</f>
        <v>9425755</v>
      </c>
      <c r="F24" s="10">
        <f>'АПУ профилактика'!D25+'АПУ в неотл.форме'!D24+'АПУ обращения'!D25+'ОДИ ПГГ'!D24+'ОДИ МЗ РБ'!D24+ФАП!D24+Гемодиализ!E24+Гемодиализ!I24</f>
        <v>90696176.013999999</v>
      </c>
      <c r="G24" s="10">
        <f>СМП!D24</f>
        <v>0</v>
      </c>
      <c r="H24" s="10">
        <f t="shared" si="0"/>
        <v>127371672.014</v>
      </c>
      <c r="I24" s="10"/>
      <c r="J24" s="10">
        <f t="shared" si="1"/>
        <v>127371672.014</v>
      </c>
    </row>
    <row r="25" spans="1:10" x14ac:dyDescent="0.2">
      <c r="A25" s="108">
        <v>20</v>
      </c>
      <c r="B25" s="14" t="s">
        <v>41</v>
      </c>
      <c r="C25" s="30" t="s">
        <v>42</v>
      </c>
      <c r="D25" s="10">
        <f>'КС '!D25+Гемодиализ!F25+Гемодиализ!G25</f>
        <v>24854877</v>
      </c>
      <c r="E25" s="10">
        <f>ДС!D24+Гемодиализ!H25</f>
        <v>6831806</v>
      </c>
      <c r="F25" s="10">
        <f>'АПУ профилактика'!D26+'АПУ в неотл.форме'!D25+'АПУ обращения'!D26+'ОДИ ПГГ'!D25+'ОДИ МЗ РБ'!D25+ФАП!D25+Гемодиализ!E25+Гемодиализ!I25</f>
        <v>63137459</v>
      </c>
      <c r="G25" s="10">
        <f>СМП!D25</f>
        <v>0</v>
      </c>
      <c r="H25" s="10">
        <f t="shared" si="0"/>
        <v>94824142</v>
      </c>
      <c r="I25" s="10"/>
      <c r="J25" s="10">
        <f t="shared" si="1"/>
        <v>94824142</v>
      </c>
    </row>
    <row r="26" spans="1:10" x14ac:dyDescent="0.2">
      <c r="A26" s="108">
        <v>21</v>
      </c>
      <c r="B26" s="14" t="s">
        <v>43</v>
      </c>
      <c r="C26" s="30" t="s">
        <v>44</v>
      </c>
      <c r="D26" s="10">
        <f>'КС '!D26+Гемодиализ!F26+Гемодиализ!G26</f>
        <v>245954426</v>
      </c>
      <c r="E26" s="10">
        <f>ДС!D25+Гемодиализ!H26</f>
        <v>35003875</v>
      </c>
      <c r="F26" s="10">
        <f>'АПУ профилактика'!D27+'АПУ в неотл.форме'!D26+'АПУ обращения'!D27+'ОДИ ПГГ'!D26+'ОДИ МЗ РБ'!D26+ФАП!D26+Гемодиализ!E26+Гемодиализ!I26</f>
        <v>324235484.66400003</v>
      </c>
      <c r="G26" s="10">
        <f>СМП!D26</f>
        <v>0</v>
      </c>
      <c r="H26" s="10">
        <f t="shared" si="0"/>
        <v>605193785.66400003</v>
      </c>
      <c r="I26" s="10"/>
      <c r="J26" s="10">
        <f t="shared" si="1"/>
        <v>605193785.66400003</v>
      </c>
    </row>
    <row r="27" spans="1:10" x14ac:dyDescent="0.2">
      <c r="A27" s="108">
        <v>22</v>
      </c>
      <c r="B27" s="14" t="s">
        <v>45</v>
      </c>
      <c r="C27" s="30" t="s">
        <v>46</v>
      </c>
      <c r="D27" s="10">
        <f>'КС '!D27+Гемодиализ!F27+Гемодиализ!G27</f>
        <v>317391083</v>
      </c>
      <c r="E27" s="10">
        <f>ДС!D26+Гемодиализ!H27</f>
        <v>33394960</v>
      </c>
      <c r="F27" s="10">
        <f>'АПУ профилактика'!D28+'АПУ в неотл.форме'!D27+'АПУ обращения'!D28+'ОДИ ПГГ'!D27+'ОДИ МЗ РБ'!D27+ФАП!D27+Гемодиализ!E27+Гемодиализ!I27</f>
        <v>271915975.16799998</v>
      </c>
      <c r="G27" s="10">
        <f>СМП!D27</f>
        <v>127987791</v>
      </c>
      <c r="H27" s="10">
        <f t="shared" si="0"/>
        <v>750689809.16799998</v>
      </c>
      <c r="I27" s="10"/>
      <c r="J27" s="10">
        <f t="shared" si="1"/>
        <v>750689809.16799998</v>
      </c>
    </row>
    <row r="28" spans="1:10" x14ac:dyDescent="0.2">
      <c r="A28" s="108">
        <v>23</v>
      </c>
      <c r="B28" s="218" t="s">
        <v>47</v>
      </c>
      <c r="C28" s="30" t="s">
        <v>48</v>
      </c>
      <c r="D28" s="10">
        <f>'КС '!D28+Гемодиализ!F28+Гемодиализ!G28</f>
        <v>0</v>
      </c>
      <c r="E28" s="10">
        <f>ДС!D27+Гемодиализ!H28</f>
        <v>8372730</v>
      </c>
      <c r="F28" s="10">
        <f>'АПУ профилактика'!D29+'АПУ в неотл.форме'!D28+'АПУ обращения'!D29+'ОДИ ПГГ'!D28+'ОДИ МЗ РБ'!D28+ФАП!D28+Гемодиализ!E28+Гемодиализ!I28</f>
        <v>106984511.81999999</v>
      </c>
      <c r="G28" s="10">
        <f>СМП!D28</f>
        <v>25354667</v>
      </c>
      <c r="H28" s="10">
        <f t="shared" si="0"/>
        <v>140711908.81999999</v>
      </c>
      <c r="I28" s="10"/>
      <c r="J28" s="10">
        <f t="shared" si="1"/>
        <v>140711908.81999999</v>
      </c>
    </row>
    <row r="29" spans="1:10" ht="12" customHeight="1" x14ac:dyDescent="0.2">
      <c r="A29" s="108">
        <v>24</v>
      </c>
      <c r="B29" s="218" t="s">
        <v>49</v>
      </c>
      <c r="C29" s="30" t="s">
        <v>50</v>
      </c>
      <c r="D29" s="10">
        <f>'КС '!D29+Гемодиализ!F29+Гемодиализ!G29</f>
        <v>0</v>
      </c>
      <c r="E29" s="10">
        <f>ДС!D28+Гемодиализ!H29</f>
        <v>0</v>
      </c>
      <c r="F29" s="10">
        <f>'АПУ профилактика'!D30+'АПУ в неотл.форме'!D29+'АПУ обращения'!D30+'ОДИ ПГГ'!D29+'ОДИ МЗ РБ'!D29+ФАП!D29+Гемодиализ!E29+Гемодиализ!I29</f>
        <v>9701755</v>
      </c>
      <c r="G29" s="10">
        <f>СМП!D29</f>
        <v>0</v>
      </c>
      <c r="H29" s="10">
        <f t="shared" si="0"/>
        <v>9701755</v>
      </c>
      <c r="I29" s="10"/>
      <c r="J29" s="10">
        <f t="shared" si="1"/>
        <v>9701755</v>
      </c>
    </row>
    <row r="30" spans="1:10" ht="24" x14ac:dyDescent="0.2">
      <c r="A30" s="108">
        <v>25</v>
      </c>
      <c r="B30" s="218" t="s">
        <v>51</v>
      </c>
      <c r="C30" s="30" t="s">
        <v>52</v>
      </c>
      <c r="D30" s="10">
        <f>'КС '!D30+Гемодиализ!F30+Гемодиализ!G30</f>
        <v>0</v>
      </c>
      <c r="E30" s="10">
        <f>ДС!D29+Гемодиализ!H30</f>
        <v>13998251</v>
      </c>
      <c r="F30" s="10">
        <f>'АПУ профилактика'!D31+'АПУ в неотл.форме'!D30+'АПУ обращения'!D31+'ОДИ ПГГ'!D30+'ОДИ МЗ РБ'!D30+ФАП!D30+Гемодиализ!E30+Гемодиализ!I30</f>
        <v>0</v>
      </c>
      <c r="G30" s="10">
        <f>СМП!D30</f>
        <v>0</v>
      </c>
      <c r="H30" s="10">
        <f t="shared" si="0"/>
        <v>13998251</v>
      </c>
      <c r="I30" s="10"/>
      <c r="J30" s="10">
        <f t="shared" si="1"/>
        <v>13998251</v>
      </c>
    </row>
    <row r="31" spans="1:10" x14ac:dyDescent="0.2">
      <c r="A31" s="108">
        <v>26</v>
      </c>
      <c r="B31" s="14" t="s">
        <v>53</v>
      </c>
      <c r="C31" s="30" t="s">
        <v>54</v>
      </c>
      <c r="D31" s="10">
        <f>'КС '!D31+Гемодиализ!F31+Гемодиализ!G31</f>
        <v>884415190</v>
      </c>
      <c r="E31" s="10">
        <f>ДС!D30+Гемодиализ!H31</f>
        <v>70985074</v>
      </c>
      <c r="F31" s="10">
        <f>'АПУ профилактика'!D32+'АПУ в неотл.форме'!D31+'АПУ обращения'!D32+'ОДИ ПГГ'!D31+'ОДИ МЗ РБ'!D31+ФАП!D31+Гемодиализ!E31+Гемодиализ!I31</f>
        <v>457475806.88512242</v>
      </c>
      <c r="G31" s="10">
        <f>СМП!D31</f>
        <v>0</v>
      </c>
      <c r="H31" s="10">
        <f t="shared" si="0"/>
        <v>1412876070.8851223</v>
      </c>
      <c r="I31" s="10"/>
      <c r="J31" s="10">
        <f t="shared" si="1"/>
        <v>1412876070.8851223</v>
      </c>
    </row>
    <row r="32" spans="1:10" x14ac:dyDescent="0.2">
      <c r="A32" s="108">
        <v>27</v>
      </c>
      <c r="B32" s="218" t="s">
        <v>55</v>
      </c>
      <c r="C32" s="30" t="s">
        <v>56</v>
      </c>
      <c r="D32" s="10">
        <f>'КС '!D32+Гемодиализ!F32+Гемодиализ!G32</f>
        <v>359304548</v>
      </c>
      <c r="E32" s="10">
        <f>ДС!D31+Гемодиализ!H32</f>
        <v>70295169</v>
      </c>
      <c r="F32" s="10">
        <f>'АПУ профилактика'!D33+'АПУ в неотл.форме'!D32+'АПУ обращения'!D33+'ОДИ ПГГ'!D32+'ОДИ МЗ РБ'!D32+ФАП!D32+Гемодиализ!E32+Гемодиализ!I32</f>
        <v>550764309.74600005</v>
      </c>
      <c r="G32" s="10">
        <f>СМП!D32</f>
        <v>0</v>
      </c>
      <c r="H32" s="10">
        <f t="shared" si="0"/>
        <v>980364026.74600005</v>
      </c>
      <c r="I32" s="10"/>
      <c r="J32" s="10">
        <f t="shared" si="1"/>
        <v>980364026.74600005</v>
      </c>
    </row>
    <row r="33" spans="1:10" ht="24" customHeight="1" x14ac:dyDescent="0.2">
      <c r="A33" s="108">
        <v>28</v>
      </c>
      <c r="B33" s="218" t="s">
        <v>57</v>
      </c>
      <c r="C33" s="30" t="s">
        <v>58</v>
      </c>
      <c r="D33" s="10">
        <f>'КС '!D33+Гемодиализ!F33+Гемодиализ!G33</f>
        <v>93502384</v>
      </c>
      <c r="E33" s="10">
        <f>ДС!D32+Гемодиализ!H33</f>
        <v>29331284</v>
      </c>
      <c r="F33" s="10">
        <f>'АПУ профилактика'!D34+'АПУ в неотл.форме'!D33+'АПУ обращения'!D34+'ОДИ ПГГ'!D33+'ОДИ МЗ РБ'!D33+ФАП!D33+Гемодиализ!E33+Гемодиализ!I33</f>
        <v>238387736</v>
      </c>
      <c r="G33" s="10">
        <f>СМП!D33</f>
        <v>0</v>
      </c>
      <c r="H33" s="10">
        <f t="shared" si="0"/>
        <v>361221404</v>
      </c>
      <c r="I33" s="10"/>
      <c r="J33" s="10">
        <f t="shared" si="1"/>
        <v>361221404</v>
      </c>
    </row>
    <row r="34" spans="1:10" ht="12" customHeight="1" x14ac:dyDescent="0.2">
      <c r="A34" s="108">
        <v>29</v>
      </c>
      <c r="B34" s="14" t="s">
        <v>59</v>
      </c>
      <c r="C34" s="30" t="s">
        <v>60</v>
      </c>
      <c r="D34" s="10">
        <f>'КС '!D34+Гемодиализ!F34+Гемодиализ!G34</f>
        <v>18786204</v>
      </c>
      <c r="E34" s="10">
        <f>ДС!D33+Гемодиализ!H34</f>
        <v>5171576</v>
      </c>
      <c r="F34" s="10">
        <f>'АПУ профилактика'!D35+'АПУ в неотл.форме'!D34+'АПУ обращения'!D35+'ОДИ ПГГ'!D34+'ОДИ МЗ РБ'!D34+ФАП!D34+Гемодиализ!E34+Гемодиализ!I34</f>
        <v>12222837</v>
      </c>
      <c r="G34" s="10">
        <f>СМП!D34</f>
        <v>0</v>
      </c>
      <c r="H34" s="10">
        <f t="shared" si="0"/>
        <v>36180617</v>
      </c>
      <c r="I34" s="10"/>
      <c r="J34" s="10">
        <f t="shared" si="1"/>
        <v>36180617</v>
      </c>
    </row>
    <row r="35" spans="1:10" x14ac:dyDescent="0.2">
      <c r="A35" s="108">
        <v>30</v>
      </c>
      <c r="B35" s="217" t="s">
        <v>61</v>
      </c>
      <c r="C35" s="30" t="s">
        <v>62</v>
      </c>
      <c r="D35" s="10">
        <f>'КС '!D35+Гемодиализ!F35+Гемодиализ!G35</f>
        <v>0</v>
      </c>
      <c r="E35" s="10">
        <f>ДС!D34+Гемодиализ!H35</f>
        <v>0</v>
      </c>
      <c r="F35" s="10">
        <f>'АПУ профилактика'!D36+'АПУ в неотл.форме'!D35+'АПУ обращения'!D36+'ОДИ ПГГ'!D35+'ОДИ МЗ РБ'!D35+ФАП!D35+Гемодиализ!E35+Гемодиализ!I35</f>
        <v>122126582.222</v>
      </c>
      <c r="G35" s="10">
        <f>СМП!D35</f>
        <v>0</v>
      </c>
      <c r="H35" s="10">
        <f t="shared" si="0"/>
        <v>122126582.222</v>
      </c>
      <c r="I35" s="10"/>
      <c r="J35" s="10">
        <f t="shared" si="1"/>
        <v>122126582.222</v>
      </c>
    </row>
    <row r="36" spans="1:10" ht="24" x14ac:dyDescent="0.2">
      <c r="A36" s="108">
        <v>31</v>
      </c>
      <c r="B36" s="14" t="s">
        <v>63</v>
      </c>
      <c r="C36" s="30" t="s">
        <v>64</v>
      </c>
      <c r="D36" s="10">
        <f>'КС '!D36+Гемодиализ!F36+Гемодиализ!G36</f>
        <v>0</v>
      </c>
      <c r="E36" s="10">
        <f>ДС!D35+Гемодиализ!H36</f>
        <v>0</v>
      </c>
      <c r="F36" s="10">
        <f>'АПУ профилактика'!D37+'АПУ в неотл.форме'!D36+'АПУ обращения'!D37+'ОДИ ПГГ'!D36+'ОДИ МЗ РБ'!D36+ФАП!D36+Гемодиализ!E36+Гемодиализ!I36</f>
        <v>0</v>
      </c>
      <c r="G36" s="10">
        <f>СМП!D36</f>
        <v>262774913</v>
      </c>
      <c r="H36" s="10">
        <f t="shared" si="0"/>
        <v>262774913</v>
      </c>
      <c r="I36" s="10"/>
      <c r="J36" s="10">
        <f t="shared" si="1"/>
        <v>262774913</v>
      </c>
    </row>
    <row r="37" spans="1:10" x14ac:dyDescent="0.2">
      <c r="A37" s="108">
        <v>32</v>
      </c>
      <c r="B37" s="218" t="s">
        <v>65</v>
      </c>
      <c r="C37" s="30" t="s">
        <v>66</v>
      </c>
      <c r="D37" s="10">
        <f>'КС '!D37+Гемодиализ!F37+Гемодиализ!G37</f>
        <v>0</v>
      </c>
      <c r="E37" s="10">
        <f>ДС!D36+Гемодиализ!H37</f>
        <v>3723558</v>
      </c>
      <c r="F37" s="10">
        <f>'АПУ профилактика'!D38+'АПУ в неотл.форме'!D37+'АПУ обращения'!D38+'ОДИ ПГГ'!D37+'ОДИ МЗ РБ'!D37+ФАП!D37+Гемодиализ!E37+Гемодиализ!I37</f>
        <v>26030398.546</v>
      </c>
      <c r="G37" s="10">
        <f>СМП!D37</f>
        <v>0</v>
      </c>
      <c r="H37" s="10">
        <f t="shared" si="0"/>
        <v>29753956.546</v>
      </c>
      <c r="I37" s="10"/>
      <c r="J37" s="10">
        <f t="shared" si="1"/>
        <v>29753956.546</v>
      </c>
    </row>
    <row r="38" spans="1:10" x14ac:dyDescent="0.2">
      <c r="A38" s="108">
        <v>33</v>
      </c>
      <c r="B38" s="217" t="s">
        <v>67</v>
      </c>
      <c r="C38" s="30" t="s">
        <v>68</v>
      </c>
      <c r="D38" s="10">
        <f>'КС '!D38+Гемодиализ!F38+Гемодиализ!G38</f>
        <v>421606555</v>
      </c>
      <c r="E38" s="10">
        <f>ДС!D37+Гемодиализ!H38</f>
        <v>44818866</v>
      </c>
      <c r="F38" s="10">
        <f>'АПУ профилактика'!D39+'АПУ в неотл.форме'!D38+'АПУ обращения'!D39+'ОДИ ПГГ'!D38+'ОДИ МЗ РБ'!D38+ФАП!D38+Гемодиализ!E38+Гемодиализ!I38</f>
        <v>373272031.15600002</v>
      </c>
      <c r="G38" s="10">
        <f>СМП!D38</f>
        <v>133378851</v>
      </c>
      <c r="H38" s="10">
        <f t="shared" ref="H38:H69" si="2">D38+E38+F38+G38</f>
        <v>973076303.15600002</v>
      </c>
      <c r="I38" s="10"/>
      <c r="J38" s="10">
        <f t="shared" si="1"/>
        <v>973076303.15600002</v>
      </c>
    </row>
    <row r="39" spans="1:10" x14ac:dyDescent="0.2">
      <c r="A39" s="108">
        <v>34</v>
      </c>
      <c r="B39" s="14" t="s">
        <v>69</v>
      </c>
      <c r="C39" s="30" t="s">
        <v>70</v>
      </c>
      <c r="D39" s="10">
        <f>'КС '!D39+Гемодиализ!F39+Гемодиализ!G39</f>
        <v>549975700</v>
      </c>
      <c r="E39" s="10">
        <f>ДС!D38+Гемодиализ!H39</f>
        <v>66362412</v>
      </c>
      <c r="F39" s="10">
        <f>'АПУ профилактика'!D40+'АПУ в неотл.форме'!D39+'АПУ обращения'!D40+'ОДИ ПГГ'!D39+'ОДИ МЗ РБ'!D39+ФАП!D39+Гемодиализ!E39+Гемодиализ!I39</f>
        <v>518097870.06</v>
      </c>
      <c r="G39" s="10">
        <f>СМП!D39</f>
        <v>112815741</v>
      </c>
      <c r="H39" s="10">
        <f t="shared" si="2"/>
        <v>1247251723.0599999</v>
      </c>
      <c r="I39" s="10"/>
      <c r="J39" s="10">
        <f t="shared" si="1"/>
        <v>1247251723.0599999</v>
      </c>
    </row>
    <row r="40" spans="1:10" x14ac:dyDescent="0.2">
      <c r="A40" s="108">
        <v>35</v>
      </c>
      <c r="B40" s="14" t="s">
        <v>71</v>
      </c>
      <c r="C40" s="30" t="s">
        <v>72</v>
      </c>
      <c r="D40" s="10">
        <f>'КС '!D40+Гемодиализ!F40+Гемодиализ!G40</f>
        <v>16463677</v>
      </c>
      <c r="E40" s="10">
        <f>ДС!D39+Гемодиализ!H40</f>
        <v>3647322</v>
      </c>
      <c r="F40" s="10">
        <f>'АПУ профилактика'!D41+'АПУ в неотл.форме'!D40+'АПУ обращения'!D41+'ОДИ ПГГ'!D40+'ОДИ МЗ РБ'!D40+ФАП!D40+Гемодиализ!E40+Гемодиализ!I40</f>
        <v>10501845</v>
      </c>
      <c r="G40" s="10">
        <f>СМП!D40</f>
        <v>0</v>
      </c>
      <c r="H40" s="10">
        <f t="shared" si="2"/>
        <v>30612844</v>
      </c>
      <c r="I40" s="10"/>
      <c r="J40" s="10">
        <f t="shared" si="1"/>
        <v>30612844</v>
      </c>
    </row>
    <row r="41" spans="1:10" x14ac:dyDescent="0.2">
      <c r="A41" s="108">
        <v>36</v>
      </c>
      <c r="B41" s="217" t="s">
        <v>73</v>
      </c>
      <c r="C41" s="30" t="s">
        <v>74</v>
      </c>
      <c r="D41" s="10">
        <f>'КС '!D41+Гемодиализ!F41+Гемодиализ!G41</f>
        <v>45865599</v>
      </c>
      <c r="E41" s="10">
        <f>ДС!D40+Гемодиализ!H41</f>
        <v>12606909</v>
      </c>
      <c r="F41" s="10">
        <f>'АПУ профилактика'!D42+'АПУ в неотл.форме'!D41+'АПУ обращения'!D42+'ОДИ ПГГ'!D41+'ОДИ МЗ РБ'!D41+ФАП!D41+Гемодиализ!E41+Гемодиализ!I41</f>
        <v>119645322.71000001</v>
      </c>
      <c r="G41" s="10">
        <f>СМП!D41</f>
        <v>9877762</v>
      </c>
      <c r="H41" s="10">
        <f t="shared" si="2"/>
        <v>187995592.71000001</v>
      </c>
      <c r="I41" s="10"/>
      <c r="J41" s="10">
        <f t="shared" si="1"/>
        <v>187995592.71000001</v>
      </c>
    </row>
    <row r="42" spans="1:10" x14ac:dyDescent="0.2">
      <c r="A42" s="108">
        <v>37</v>
      </c>
      <c r="B42" s="218" t="s">
        <v>75</v>
      </c>
      <c r="C42" s="30" t="s">
        <v>76</v>
      </c>
      <c r="D42" s="10">
        <f>'КС '!D42+Гемодиализ!F42+Гемодиализ!G42</f>
        <v>235309803</v>
      </c>
      <c r="E42" s="10">
        <f>ДС!D41+Гемодиализ!H42</f>
        <v>48250368</v>
      </c>
      <c r="F42" s="10">
        <f>'АПУ профилактика'!D43+'АПУ в неотл.форме'!D42+'АПУ обращения'!D43+'ОДИ ПГГ'!D42+'ОДИ МЗ РБ'!D42+ФАП!D42+Гемодиализ!E42+Гемодиализ!I42</f>
        <v>333479993.96200001</v>
      </c>
      <c r="G42" s="10">
        <f>СМП!D42</f>
        <v>67234798</v>
      </c>
      <c r="H42" s="10">
        <f t="shared" si="2"/>
        <v>684274962.96200001</v>
      </c>
      <c r="I42" s="10"/>
      <c r="J42" s="10">
        <f t="shared" si="1"/>
        <v>684274962.96200001</v>
      </c>
    </row>
    <row r="43" spans="1:10" x14ac:dyDescent="0.2">
      <c r="A43" s="108">
        <v>38</v>
      </c>
      <c r="B43" s="217" t="s">
        <v>77</v>
      </c>
      <c r="C43" s="30" t="s">
        <v>78</v>
      </c>
      <c r="D43" s="10">
        <f>'КС '!D43+Гемодиализ!F43+Гемодиализ!G43</f>
        <v>55373833</v>
      </c>
      <c r="E43" s="10">
        <f>ДС!D42+Гемодиализ!H43</f>
        <v>17461581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150791617.09999999</v>
      </c>
      <c r="G43" s="10">
        <f>СМП!D43</f>
        <v>26170346</v>
      </c>
      <c r="H43" s="10">
        <f t="shared" si="2"/>
        <v>249797377.09999999</v>
      </c>
      <c r="I43" s="10"/>
      <c r="J43" s="10">
        <f t="shared" si="1"/>
        <v>249797377.09999999</v>
      </c>
    </row>
    <row r="44" spans="1:10" x14ac:dyDescent="0.2">
      <c r="A44" s="108">
        <v>39</v>
      </c>
      <c r="B44" s="14" t="s">
        <v>79</v>
      </c>
      <c r="C44" s="30" t="s">
        <v>80</v>
      </c>
      <c r="D44" s="10">
        <f>'КС '!D44+Гемодиализ!F44+Гемодиализ!G44</f>
        <v>264736760</v>
      </c>
      <c r="E44" s="10">
        <f>ДС!D43+Гемодиализ!H44</f>
        <v>43999639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335462839.62800002</v>
      </c>
      <c r="G44" s="10">
        <f>СМП!D44</f>
        <v>32819418</v>
      </c>
      <c r="H44" s="10">
        <f t="shared" si="2"/>
        <v>677018656.62800002</v>
      </c>
      <c r="I44" s="10"/>
      <c r="J44" s="10">
        <f t="shared" si="1"/>
        <v>677018656.62800002</v>
      </c>
    </row>
    <row r="45" spans="1:10" x14ac:dyDescent="0.2">
      <c r="A45" s="108">
        <v>40</v>
      </c>
      <c r="B45" s="219" t="s">
        <v>81</v>
      </c>
      <c r="C45" s="220" t="s">
        <v>82</v>
      </c>
      <c r="D45" s="10">
        <f>'КС '!D45+Гемодиализ!F45+Гемодиализ!G45</f>
        <v>51167394</v>
      </c>
      <c r="E45" s="10">
        <f>ДС!D44+Гемодиализ!H45</f>
        <v>15164418</v>
      </c>
      <c r="F45" s="10">
        <f>'АПУ профилактика'!D46+'АПУ в неотл.форме'!D45+'АПУ обращения'!D46+'ОДИ ПГГ'!D45+'ОДИ МЗ РБ'!D45+ФАП!D45+Гемодиализ!E45+Гемодиализ!I45</f>
        <v>140641788.99000001</v>
      </c>
      <c r="G45" s="10">
        <f>СМП!D45</f>
        <v>11551569</v>
      </c>
      <c r="H45" s="10">
        <f t="shared" si="2"/>
        <v>218525169.99000001</v>
      </c>
      <c r="I45" s="10"/>
      <c r="J45" s="10">
        <f t="shared" si="1"/>
        <v>218525169.99000001</v>
      </c>
    </row>
    <row r="46" spans="1:10" x14ac:dyDescent="0.2">
      <c r="A46" s="108">
        <v>41</v>
      </c>
      <c r="B46" s="14" t="s">
        <v>83</v>
      </c>
      <c r="C46" s="30" t="s">
        <v>84</v>
      </c>
      <c r="D46" s="10">
        <f>'КС '!D46+Гемодиализ!F46+Гемодиализ!G46</f>
        <v>36481830</v>
      </c>
      <c r="E46" s="10">
        <f>ДС!D45+Гемодиализ!H46</f>
        <v>9141164</v>
      </c>
      <c r="F46" s="10">
        <f>'АПУ профилактика'!D47+'АПУ в неотл.форме'!D46+'АПУ обращения'!D47+'ОДИ ПГГ'!D46+'ОДИ МЗ РБ'!D46+ФАП!D46+Гемодиализ!E46+Гемодиализ!I46</f>
        <v>98504677.620000005</v>
      </c>
      <c r="G46" s="10">
        <f>СМП!D46</f>
        <v>15152849</v>
      </c>
      <c r="H46" s="10">
        <f t="shared" si="2"/>
        <v>159280520.62</v>
      </c>
      <c r="I46" s="10"/>
      <c r="J46" s="10">
        <f t="shared" si="1"/>
        <v>159280520.62</v>
      </c>
    </row>
    <row r="47" spans="1:10" x14ac:dyDescent="0.2">
      <c r="A47" s="108">
        <v>42</v>
      </c>
      <c r="B47" s="14" t="s">
        <v>85</v>
      </c>
      <c r="C47" s="30" t="s">
        <v>86</v>
      </c>
      <c r="D47" s="10">
        <f>'КС '!D47+Гемодиализ!F47+Гемодиализ!G47</f>
        <v>45135112</v>
      </c>
      <c r="E47" s="10">
        <f>ДС!D46+Гемодиализ!H47</f>
        <v>16449123</v>
      </c>
      <c r="F47" s="10">
        <f>'АПУ профилактика'!D48+'АПУ в неотл.форме'!D47+'АПУ обращения'!D48+'ОДИ ПГГ'!D47+'ОДИ МЗ РБ'!D47+ФАП!D47+Гемодиализ!E47+Гемодиализ!I47</f>
        <v>147013986.94</v>
      </c>
      <c r="G47" s="10">
        <f>СМП!D47</f>
        <v>25995061</v>
      </c>
      <c r="H47" s="10">
        <f t="shared" si="2"/>
        <v>234593282.94</v>
      </c>
      <c r="I47" s="10"/>
      <c r="J47" s="10">
        <f t="shared" si="1"/>
        <v>234593282.94</v>
      </c>
    </row>
    <row r="48" spans="1:10" x14ac:dyDescent="0.2">
      <c r="A48" s="108">
        <v>43</v>
      </c>
      <c r="B48" s="218" t="s">
        <v>87</v>
      </c>
      <c r="C48" s="30" t="s">
        <v>88</v>
      </c>
      <c r="D48" s="10">
        <f>'КС '!D48+Гемодиализ!F48+Гемодиализ!G48</f>
        <v>25417286</v>
      </c>
      <c r="E48" s="10">
        <f>ДС!D47+Гемодиализ!H48</f>
        <v>7246569</v>
      </c>
      <c r="F48" s="10">
        <f>'АПУ профилактика'!D49+'АПУ в неотл.форме'!D48+'АПУ обращения'!D49+'ОДИ ПГГ'!D48+'ОДИ МЗ РБ'!D48+ФАП!D48+Гемодиализ!E48+Гемодиализ!I48</f>
        <v>76128520.780000001</v>
      </c>
      <c r="G48" s="10">
        <f>СМП!D48</f>
        <v>6010318</v>
      </c>
      <c r="H48" s="10">
        <f t="shared" si="2"/>
        <v>114802693.78</v>
      </c>
      <c r="I48" s="10"/>
      <c r="J48" s="10">
        <f t="shared" si="1"/>
        <v>114802693.78</v>
      </c>
    </row>
    <row r="49" spans="1:10" x14ac:dyDescent="0.2">
      <c r="A49" s="108">
        <v>44</v>
      </c>
      <c r="B49" s="217" t="s">
        <v>89</v>
      </c>
      <c r="C49" s="30" t="s">
        <v>90</v>
      </c>
      <c r="D49" s="10">
        <f>'КС '!D49+Гемодиализ!F49+Гемодиализ!G49</f>
        <v>38066990</v>
      </c>
      <c r="E49" s="10">
        <f>ДС!D48+Гемодиализ!H49</f>
        <v>8669136</v>
      </c>
      <c r="F49" s="10">
        <f>'АПУ профилактика'!D50+'АПУ в неотл.форме'!D49+'АПУ обращения'!D50+'ОДИ ПГГ'!D49+'ОДИ МЗ РБ'!D49+ФАП!D49+Гемодиализ!E49+Гемодиализ!I49</f>
        <v>53518206</v>
      </c>
      <c r="G49" s="10">
        <f>СМП!D49</f>
        <v>0</v>
      </c>
      <c r="H49" s="10">
        <f t="shared" si="2"/>
        <v>100254332</v>
      </c>
      <c r="I49" s="10"/>
      <c r="J49" s="10">
        <f t="shared" si="1"/>
        <v>100254332</v>
      </c>
    </row>
    <row r="50" spans="1:10" x14ac:dyDescent="0.2">
      <c r="A50" s="108">
        <v>45</v>
      </c>
      <c r="B50" s="218" t="s">
        <v>91</v>
      </c>
      <c r="C50" s="30" t="s">
        <v>92</v>
      </c>
      <c r="D50" s="10">
        <f>'КС '!D50+Гемодиализ!F50+Гемодиализ!G50</f>
        <v>410191289</v>
      </c>
      <c r="E50" s="10">
        <f>ДС!D49+Гемодиализ!H50</f>
        <v>62437628</v>
      </c>
      <c r="F50" s="10">
        <f>'АПУ профилактика'!D51+'АПУ в неотл.форме'!D50+'АПУ обращения'!D51+'ОДИ ПГГ'!D50+'ОДИ МЗ РБ'!D50+ФАП!D50+Гемодиализ!E50+Гемодиализ!I50</f>
        <v>473258559.5994451</v>
      </c>
      <c r="G50" s="10">
        <f>СМП!D50</f>
        <v>212537541</v>
      </c>
      <c r="H50" s="10">
        <f t="shared" si="2"/>
        <v>1158425017.5994451</v>
      </c>
      <c r="I50" s="10"/>
      <c r="J50" s="10">
        <f t="shared" si="1"/>
        <v>1158425017.5994451</v>
      </c>
    </row>
    <row r="51" spans="1:10" x14ac:dyDescent="0.2">
      <c r="A51" s="108">
        <v>46</v>
      </c>
      <c r="B51" s="14" t="s">
        <v>93</v>
      </c>
      <c r="C51" s="30" t="s">
        <v>94</v>
      </c>
      <c r="D51" s="10">
        <f>'КС '!D51+Гемодиализ!F51+Гемодиализ!G51</f>
        <v>55466174</v>
      </c>
      <c r="E51" s="10">
        <f>ДС!D50+Гемодиализ!H51</f>
        <v>14534968</v>
      </c>
      <c r="F51" s="10">
        <f>'АПУ профилактика'!D52+'АПУ в неотл.форме'!D51+'АПУ обращения'!D52+'ОДИ ПГГ'!D51+'ОДИ МЗ РБ'!D51+ФАП!D51+Гемодиализ!E51+Гемодиализ!I51</f>
        <v>125081249.94400001</v>
      </c>
      <c r="G51" s="10">
        <f>СМП!D51</f>
        <v>10953718</v>
      </c>
      <c r="H51" s="10">
        <f t="shared" si="2"/>
        <v>206036109.94400001</v>
      </c>
      <c r="I51" s="10"/>
      <c r="J51" s="10">
        <f t="shared" si="1"/>
        <v>206036109.94400001</v>
      </c>
    </row>
    <row r="52" spans="1:10" ht="10.5" customHeight="1" x14ac:dyDescent="0.2">
      <c r="A52" s="108">
        <v>47</v>
      </c>
      <c r="B52" s="14" t="s">
        <v>95</v>
      </c>
      <c r="C52" s="30" t="s">
        <v>96</v>
      </c>
      <c r="D52" s="10">
        <f>'КС '!D52+Гемодиализ!F52+Гемодиализ!G52</f>
        <v>379259400</v>
      </c>
      <c r="E52" s="10">
        <f>ДС!D51+Гемодиализ!H52</f>
        <v>46212785</v>
      </c>
      <c r="F52" s="10">
        <f>'АПУ профилактика'!D53+'АПУ в неотл.форме'!D52+'АПУ обращения'!D53+'ОДИ ПГГ'!D52+'ОДИ МЗ РБ'!D52+ФАП!D52+Гемодиализ!E52+Гемодиализ!I52</f>
        <v>341797524.69800001</v>
      </c>
      <c r="G52" s="10">
        <f>СМП!D52</f>
        <v>36299378</v>
      </c>
      <c r="H52" s="10">
        <f t="shared" si="2"/>
        <v>803569087.69799995</v>
      </c>
      <c r="I52" s="10"/>
      <c r="J52" s="10">
        <f t="shared" si="1"/>
        <v>803569087.69799995</v>
      </c>
    </row>
    <row r="53" spans="1:10" x14ac:dyDescent="0.2">
      <c r="A53" s="108">
        <v>48</v>
      </c>
      <c r="B53" s="221" t="s">
        <v>97</v>
      </c>
      <c r="C53" s="222" t="s">
        <v>98</v>
      </c>
      <c r="D53" s="10">
        <f>'КС '!D53+Гемодиализ!F53+Гемодиализ!G53</f>
        <v>41908819</v>
      </c>
      <c r="E53" s="10">
        <f>ДС!D52+Гемодиализ!H53</f>
        <v>10055646</v>
      </c>
      <c r="F53" s="10">
        <f>'АПУ профилактика'!D54+'АПУ в неотл.форме'!D53+'АПУ обращения'!D54+'ОДИ ПГГ'!D53+'ОДИ МЗ РБ'!D53+ФАП!D53+Гемодиализ!E53+Гемодиализ!I53</f>
        <v>97849529</v>
      </c>
      <c r="G53" s="10">
        <f>СМП!D53</f>
        <v>8249029</v>
      </c>
      <c r="H53" s="10">
        <f t="shared" si="2"/>
        <v>158063023</v>
      </c>
      <c r="I53" s="10"/>
      <c r="J53" s="10">
        <f t="shared" si="1"/>
        <v>158063023</v>
      </c>
    </row>
    <row r="54" spans="1:10" x14ac:dyDescent="0.2">
      <c r="A54" s="108">
        <v>49</v>
      </c>
      <c r="B54" s="218" t="s">
        <v>99</v>
      </c>
      <c r="C54" s="30" t="s">
        <v>100</v>
      </c>
      <c r="D54" s="10">
        <f>'КС '!D54+Гемодиализ!F54+Гемодиализ!G54</f>
        <v>60842856</v>
      </c>
      <c r="E54" s="10">
        <f>ДС!D53+Гемодиализ!H54</f>
        <v>16072773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149366783.37599999</v>
      </c>
      <c r="G54" s="10">
        <f>СМП!D54</f>
        <v>25590987</v>
      </c>
      <c r="H54" s="10">
        <f t="shared" si="2"/>
        <v>251873399.37599999</v>
      </c>
      <c r="I54" s="10"/>
      <c r="J54" s="10">
        <f t="shared" si="1"/>
        <v>251873399.37599999</v>
      </c>
    </row>
    <row r="55" spans="1:10" x14ac:dyDescent="0.2">
      <c r="A55" s="108">
        <v>50</v>
      </c>
      <c r="B55" s="217" t="s">
        <v>101</v>
      </c>
      <c r="C55" s="30" t="s">
        <v>102</v>
      </c>
      <c r="D55" s="10">
        <f>'КС '!D55+Гемодиализ!F55+Гемодиализ!G55</f>
        <v>77528361</v>
      </c>
      <c r="E55" s="10">
        <f>ДС!D54+Гемодиализ!H55</f>
        <v>19069671</v>
      </c>
      <c r="F55" s="10">
        <f>'АПУ профилактика'!D56+'АПУ в неотл.форме'!D55+'АПУ обращения'!D56+'ОДИ ПГГ'!D55+'ОДИ МЗ РБ'!D55+ФАП!D55+Гемодиализ!E55+Гемодиализ!I55</f>
        <v>164558716.27200001</v>
      </c>
      <c r="G55" s="10">
        <f>СМП!D55</f>
        <v>29849933</v>
      </c>
      <c r="H55" s="10">
        <f t="shared" si="2"/>
        <v>291006681.27200001</v>
      </c>
      <c r="I55" s="10"/>
      <c r="J55" s="10">
        <f t="shared" si="1"/>
        <v>291006681.27200001</v>
      </c>
    </row>
    <row r="56" spans="1:10" ht="10.5" customHeight="1" x14ac:dyDescent="0.2">
      <c r="A56" s="108">
        <v>51</v>
      </c>
      <c r="B56" s="218" t="s">
        <v>103</v>
      </c>
      <c r="C56" s="30" t="s">
        <v>104</v>
      </c>
      <c r="D56" s="10">
        <f>'КС '!D56+Гемодиализ!F56+Гемодиализ!G56</f>
        <v>31603727</v>
      </c>
      <c r="E56" s="10">
        <f>ДС!D55+Гемодиализ!H56</f>
        <v>6473955</v>
      </c>
      <c r="F56" s="10">
        <f>'АПУ профилактика'!D57+'АПУ в неотл.форме'!D56+'АПУ обращения'!D57+'ОДИ ПГГ'!D56+'ОДИ МЗ РБ'!D56+ФАП!D56+Гемодиализ!E56+Гемодиализ!I56</f>
        <v>67650634.048000008</v>
      </c>
      <c r="G56" s="10">
        <f>СМП!D56</f>
        <v>5098962</v>
      </c>
      <c r="H56" s="10">
        <f t="shared" si="2"/>
        <v>110827278.04800001</v>
      </c>
      <c r="I56" s="10"/>
      <c r="J56" s="10">
        <f t="shared" si="1"/>
        <v>110827278.04800001</v>
      </c>
    </row>
    <row r="57" spans="1:10" x14ac:dyDescent="0.2">
      <c r="A57" s="108">
        <v>52</v>
      </c>
      <c r="B57" s="217" t="s">
        <v>105</v>
      </c>
      <c r="C57" s="30" t="s">
        <v>106</v>
      </c>
      <c r="D57" s="10">
        <f>'КС '!D57+Гемодиализ!F57+Гемодиализ!G57</f>
        <v>50425761</v>
      </c>
      <c r="E57" s="10">
        <f>ДС!D56+Гемодиализ!H57</f>
        <v>12947440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117584415.522</v>
      </c>
      <c r="G57" s="10">
        <f>СМП!D57</f>
        <v>21101455</v>
      </c>
      <c r="H57" s="10">
        <f t="shared" si="2"/>
        <v>202059071.52200001</v>
      </c>
      <c r="I57" s="10"/>
      <c r="J57" s="10">
        <f t="shared" si="1"/>
        <v>202059071.52200001</v>
      </c>
    </row>
    <row r="58" spans="1:10" x14ac:dyDescent="0.2">
      <c r="A58" s="108">
        <v>53</v>
      </c>
      <c r="B58" s="218" t="s">
        <v>107</v>
      </c>
      <c r="C58" s="30" t="s">
        <v>108</v>
      </c>
      <c r="D58" s="10">
        <f>'КС '!D58+Гемодиализ!F58+Гемодиализ!G58</f>
        <v>70239156</v>
      </c>
      <c r="E58" s="10">
        <f>ДС!D57+Гемодиализ!H58</f>
        <v>19466524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169080927.08399999</v>
      </c>
      <c r="G58" s="10">
        <f>СМП!D58</f>
        <v>30575989</v>
      </c>
      <c r="H58" s="10">
        <f t="shared" si="2"/>
        <v>289362596.08399999</v>
      </c>
      <c r="I58" s="10"/>
      <c r="J58" s="10">
        <f t="shared" si="1"/>
        <v>289362596.08399999</v>
      </c>
    </row>
    <row r="59" spans="1:10" x14ac:dyDescent="0.2">
      <c r="A59" s="108">
        <v>54</v>
      </c>
      <c r="B59" s="218" t="s">
        <v>109</v>
      </c>
      <c r="C59" s="30" t="s">
        <v>110</v>
      </c>
      <c r="D59" s="10">
        <f>'КС '!D59+Гемодиализ!F59+Гемодиализ!G59</f>
        <v>408670863</v>
      </c>
      <c r="E59" s="10">
        <f>ДС!D58+Гемодиализ!H59</f>
        <v>71896276</v>
      </c>
      <c r="F59" s="10">
        <f>'АПУ профилактика'!D60+'АПУ в неотл.форме'!D59+'АПУ обращения'!D60+'ОДИ ПГГ'!D59+'ОДИ МЗ РБ'!D59+ФАП!D59+Гемодиализ!E59+Гемодиализ!I59</f>
        <v>515838067.90200001</v>
      </c>
      <c r="G59" s="10">
        <f>СМП!D59</f>
        <v>51462145</v>
      </c>
      <c r="H59" s="10">
        <f t="shared" si="2"/>
        <v>1047867351.902</v>
      </c>
      <c r="I59" s="10"/>
      <c r="J59" s="10">
        <f t="shared" si="1"/>
        <v>1047867351.902</v>
      </c>
    </row>
    <row r="60" spans="1:10" x14ac:dyDescent="0.2">
      <c r="A60" s="108">
        <v>55</v>
      </c>
      <c r="B60" s="218" t="s">
        <v>111</v>
      </c>
      <c r="C60" s="30" t="s">
        <v>112</v>
      </c>
      <c r="D60" s="10">
        <f>'КС '!D60+Гемодиализ!F60+Гемодиализ!G60</f>
        <v>49625675</v>
      </c>
      <c r="E60" s="10">
        <f>ДС!D59+Гемодиализ!H60</f>
        <v>11123189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109518961.61496</v>
      </c>
      <c r="G60" s="10">
        <f>СМП!D60</f>
        <v>8295647</v>
      </c>
      <c r="H60" s="10">
        <f t="shared" si="2"/>
        <v>178563472.61496001</v>
      </c>
      <c r="I60" s="10"/>
      <c r="J60" s="10">
        <f t="shared" si="1"/>
        <v>178563472.61496001</v>
      </c>
    </row>
    <row r="61" spans="1:10" x14ac:dyDescent="0.2">
      <c r="A61" s="108">
        <v>56</v>
      </c>
      <c r="B61" s="218" t="s">
        <v>113</v>
      </c>
      <c r="C61" s="30" t="s">
        <v>114</v>
      </c>
      <c r="D61" s="10">
        <f>'КС '!D61+Гемодиализ!F61+Гемодиализ!G61</f>
        <v>0</v>
      </c>
      <c r="E61" s="10">
        <f>ДС!D60+Гемодиализ!H61</f>
        <v>38884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93293</v>
      </c>
      <c r="G61" s="10">
        <f>СМП!D61</f>
        <v>0</v>
      </c>
      <c r="H61" s="10">
        <f t="shared" si="2"/>
        <v>132177</v>
      </c>
      <c r="I61" s="10"/>
      <c r="J61" s="10">
        <f t="shared" si="1"/>
        <v>132177</v>
      </c>
    </row>
    <row r="62" spans="1:10" x14ac:dyDescent="0.2">
      <c r="A62" s="108">
        <v>57</v>
      </c>
      <c r="B62" s="218" t="s">
        <v>115</v>
      </c>
      <c r="C62" s="30" t="s">
        <v>116</v>
      </c>
      <c r="D62" s="10">
        <f>'КС '!D62+Гемодиализ!F62+Гемодиализ!G62</f>
        <v>147435994</v>
      </c>
      <c r="E62" s="10">
        <f>ДС!D61+Гемодиализ!H62</f>
        <v>0</v>
      </c>
      <c r="F62" s="10">
        <f>'АПУ профилактика'!D63+'АПУ в неотл.форме'!D62+'АПУ обращения'!D63+'ОДИ ПГГ'!D62+'ОДИ МЗ РБ'!D62+ФАП!D62+Гемодиализ!E62+Гемодиализ!I62</f>
        <v>0</v>
      </c>
      <c r="G62" s="10">
        <f>СМП!D62</f>
        <v>0</v>
      </c>
      <c r="H62" s="10">
        <f t="shared" si="2"/>
        <v>147435994</v>
      </c>
      <c r="I62" s="10"/>
      <c r="J62" s="10">
        <f t="shared" si="1"/>
        <v>147435994</v>
      </c>
    </row>
    <row r="63" spans="1:10" ht="17.25" customHeight="1" x14ac:dyDescent="0.2">
      <c r="A63" s="108">
        <v>58</v>
      </c>
      <c r="B63" s="218" t="s">
        <v>117</v>
      </c>
      <c r="C63" s="30" t="s">
        <v>118</v>
      </c>
      <c r="D63" s="10">
        <f>'КС '!D63+Гемодиализ!F63+Гемодиализ!G63</f>
        <v>0</v>
      </c>
      <c r="E63" s="10">
        <f>ДС!D62+Гемодиализ!H63</f>
        <v>23789367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185345716</v>
      </c>
      <c r="G63" s="10">
        <f>СМП!D63</f>
        <v>0</v>
      </c>
      <c r="H63" s="10">
        <f t="shared" si="2"/>
        <v>209135083</v>
      </c>
      <c r="I63" s="10"/>
      <c r="J63" s="10">
        <f t="shared" si="1"/>
        <v>209135083</v>
      </c>
    </row>
    <row r="64" spans="1:10" ht="15" customHeight="1" x14ac:dyDescent="0.2">
      <c r="A64" s="108">
        <v>59</v>
      </c>
      <c r="B64" s="217" t="s">
        <v>119</v>
      </c>
      <c r="C64" s="30" t="s">
        <v>377</v>
      </c>
      <c r="D64" s="10">
        <f>'КС '!D64+Гемодиализ!F64+Гемодиализ!G64</f>
        <v>0</v>
      </c>
      <c r="E64" s="10">
        <f>ДС!D63+Гемодиализ!H64</f>
        <v>20353787</v>
      </c>
      <c r="F64" s="10">
        <f>'АПУ профилактика'!D65+'АПУ в неотл.форме'!D64+'АПУ обращения'!D65+'ОДИ ПГГ'!D64+'ОДИ МЗ РБ'!D64+ФАП!D64+Гемодиализ!E64+Гемодиализ!I64</f>
        <v>154376161</v>
      </c>
      <c r="G64" s="10">
        <f>СМП!D64</f>
        <v>0</v>
      </c>
      <c r="H64" s="10">
        <f t="shared" si="2"/>
        <v>174729948</v>
      </c>
      <c r="I64" s="10"/>
      <c r="J64" s="10">
        <f t="shared" si="1"/>
        <v>174729948</v>
      </c>
    </row>
    <row r="65" spans="1:10" ht="24" customHeight="1" x14ac:dyDescent="0.2">
      <c r="A65" s="108">
        <v>60</v>
      </c>
      <c r="B65" s="14" t="s">
        <v>121</v>
      </c>
      <c r="C65" s="30" t="s">
        <v>122</v>
      </c>
      <c r="D65" s="10">
        <f>'КС '!D65+Гемодиализ!F65+Гемодиализ!G65</f>
        <v>0</v>
      </c>
      <c r="E65" s="10">
        <f>ДС!D64+Гемодиализ!H65</f>
        <v>27054448</v>
      </c>
      <c r="F65" s="10">
        <f>'АПУ профилактика'!D66+'АПУ в неотл.форме'!D65+'АПУ обращения'!D66+'ОДИ ПГГ'!D65+'ОДИ МЗ РБ'!D65+ФАП!D65+Гемодиализ!E65+Гемодиализ!I65</f>
        <v>245801456.736</v>
      </c>
      <c r="G65" s="10">
        <f>СМП!D65</f>
        <v>0</v>
      </c>
      <c r="H65" s="10">
        <f t="shared" si="2"/>
        <v>272855904.736</v>
      </c>
      <c r="I65" s="10"/>
      <c r="J65" s="10">
        <f t="shared" si="1"/>
        <v>272855904.736</v>
      </c>
    </row>
    <row r="66" spans="1:10" ht="17.25" customHeight="1" x14ac:dyDescent="0.2">
      <c r="A66" s="108">
        <v>61</v>
      </c>
      <c r="B66" s="217" t="s">
        <v>123</v>
      </c>
      <c r="C66" s="30" t="s">
        <v>378</v>
      </c>
      <c r="D66" s="10">
        <f>'КС '!D66+Гемодиализ!F66+Гемодиализ!G66</f>
        <v>0</v>
      </c>
      <c r="E66" s="10">
        <f>ДС!D65+Гемодиализ!H66</f>
        <v>35063497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294354420</v>
      </c>
      <c r="G66" s="10">
        <f>СМП!D66</f>
        <v>0</v>
      </c>
      <c r="H66" s="10">
        <f t="shared" si="2"/>
        <v>329417917</v>
      </c>
      <c r="I66" s="10"/>
      <c r="J66" s="10">
        <f t="shared" si="1"/>
        <v>329417917</v>
      </c>
    </row>
    <row r="67" spans="1:10" ht="12.75" customHeight="1" x14ac:dyDescent="0.2">
      <c r="A67" s="108">
        <v>62</v>
      </c>
      <c r="B67" s="218" t="s">
        <v>125</v>
      </c>
      <c r="C67" s="30" t="s">
        <v>126</v>
      </c>
      <c r="D67" s="10">
        <f>'КС '!D67+Гемодиализ!F67+Гемодиализ!G67</f>
        <v>0</v>
      </c>
      <c r="E67" s="10">
        <f>ДС!D66+Гемодиализ!H67</f>
        <v>16057103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108139704</v>
      </c>
      <c r="G67" s="10">
        <f>СМП!D67</f>
        <v>0</v>
      </c>
      <c r="H67" s="10">
        <f t="shared" si="2"/>
        <v>124196807</v>
      </c>
      <c r="I67" s="10"/>
      <c r="J67" s="10">
        <f t="shared" si="1"/>
        <v>124196807</v>
      </c>
    </row>
    <row r="68" spans="1:10" ht="27.75" customHeight="1" x14ac:dyDescent="0.2">
      <c r="A68" s="108">
        <v>63</v>
      </c>
      <c r="B68" s="14" t="s">
        <v>127</v>
      </c>
      <c r="C68" s="30" t="s">
        <v>379</v>
      </c>
      <c r="D68" s="10">
        <f>'КС '!D68+Гемодиализ!F68+Гемодиализ!G68</f>
        <v>0</v>
      </c>
      <c r="E68" s="10">
        <f>ДС!D67+Гемодиализ!H68</f>
        <v>0</v>
      </c>
      <c r="F68" s="10">
        <f>'АПУ профилактика'!D69+'АПУ в неотл.форме'!D68+'АПУ обращения'!D69+'ОДИ ПГГ'!D68+'ОДИ МЗ РБ'!D68+ФАП!D68+Гемодиализ!E68+Гемодиализ!I68</f>
        <v>64173560.024000004</v>
      </c>
      <c r="G68" s="10">
        <f>СМП!D68</f>
        <v>0</v>
      </c>
      <c r="H68" s="10">
        <f t="shared" si="2"/>
        <v>64173560.024000004</v>
      </c>
      <c r="I68" s="10"/>
      <c r="J68" s="10">
        <f t="shared" si="1"/>
        <v>64173560.024000004</v>
      </c>
    </row>
    <row r="69" spans="1:10" ht="24" x14ac:dyDescent="0.2">
      <c r="A69" s="108">
        <v>64</v>
      </c>
      <c r="B69" s="14" t="s">
        <v>129</v>
      </c>
      <c r="C69" s="30" t="s">
        <v>380</v>
      </c>
      <c r="D69" s="10">
        <f>'КС '!D69+Гемодиализ!F69+Гемодиализ!G69</f>
        <v>0</v>
      </c>
      <c r="E69" s="10">
        <f>ДС!D68+Гемодиализ!H69</f>
        <v>0</v>
      </c>
      <c r="F69" s="10">
        <f>'АПУ профилактика'!D70+'АПУ в неотл.форме'!D69+'АПУ обращения'!D70+'ОДИ ПГГ'!D69+'ОДИ МЗ РБ'!D69+ФАП!D69+Гемодиализ!E69+Гемодиализ!I69</f>
        <v>104435299.2076</v>
      </c>
      <c r="G69" s="10">
        <f>СМП!D69</f>
        <v>0</v>
      </c>
      <c r="H69" s="10">
        <f t="shared" si="2"/>
        <v>104435299.2076</v>
      </c>
      <c r="I69" s="10"/>
      <c r="J69" s="10">
        <f t="shared" si="1"/>
        <v>104435299.2076</v>
      </c>
    </row>
    <row r="70" spans="1:10" x14ac:dyDescent="0.2">
      <c r="A70" s="108">
        <v>65</v>
      </c>
      <c r="B70" s="217" t="s">
        <v>131</v>
      </c>
      <c r="C70" s="30" t="s">
        <v>381</v>
      </c>
      <c r="D70" s="10">
        <f>'КС '!D70+Гемодиализ!F70+Гемодиализ!G70</f>
        <v>0</v>
      </c>
      <c r="E70" s="10">
        <f>ДС!D69+Гемодиализ!H70</f>
        <v>32279518</v>
      </c>
      <c r="F70" s="10">
        <f>'АПУ профилактика'!D71+'АПУ в неотл.форме'!D70+'АПУ обращения'!D71+'ОДИ ПГГ'!D70+'ОДИ МЗ РБ'!D70+ФАП!D70+Гемодиализ!E70+Гемодиализ!I70</f>
        <v>206830249</v>
      </c>
      <c r="G70" s="10">
        <f>СМП!D70</f>
        <v>0</v>
      </c>
      <c r="H70" s="10">
        <f t="shared" ref="H70:H101" si="3">D70+E70+F70+G70</f>
        <v>239109767</v>
      </c>
      <c r="I70" s="10"/>
      <c r="J70" s="10">
        <f t="shared" si="1"/>
        <v>239109767</v>
      </c>
    </row>
    <row r="71" spans="1:10" x14ac:dyDescent="0.2">
      <c r="A71" s="108">
        <v>66</v>
      </c>
      <c r="B71" s="14" t="s">
        <v>133</v>
      </c>
      <c r="C71" s="30" t="s">
        <v>382</v>
      </c>
      <c r="D71" s="10">
        <f>'КС '!D71+Гемодиализ!F71+Гемодиализ!G71</f>
        <v>0</v>
      </c>
      <c r="E71" s="10">
        <f>ДС!D70+Гемодиализ!H71</f>
        <v>18647367</v>
      </c>
      <c r="F71" s="10">
        <f>'АПУ профилактика'!D72+'АПУ в неотл.форме'!D71+'АПУ обращения'!D72+'ОДИ ПГГ'!D71+'ОДИ МЗ РБ'!D71+ФАП!D71+Гемодиализ!E71+Гемодиализ!I71</f>
        <v>131483111</v>
      </c>
      <c r="G71" s="10">
        <f>СМП!D71</f>
        <v>0</v>
      </c>
      <c r="H71" s="10">
        <f t="shared" si="3"/>
        <v>150130478</v>
      </c>
      <c r="I71" s="10"/>
      <c r="J71" s="10">
        <f t="shared" ref="J71:J134" si="4">H71+I71</f>
        <v>150130478</v>
      </c>
    </row>
    <row r="72" spans="1:10" x14ac:dyDescent="0.2">
      <c r="A72" s="108">
        <v>67</v>
      </c>
      <c r="B72" s="217" t="s">
        <v>135</v>
      </c>
      <c r="C72" s="30" t="s">
        <v>383</v>
      </c>
      <c r="D72" s="10">
        <f>'КС '!D72+Гемодиализ!F72+Гемодиализ!G72</f>
        <v>0</v>
      </c>
      <c r="E72" s="10">
        <f>ДС!D71+Гемодиализ!H72</f>
        <v>37192208</v>
      </c>
      <c r="F72" s="10">
        <f>'АПУ профилактика'!D73+'АПУ в неотл.форме'!D72+'АПУ обращения'!D73+'ОДИ ПГГ'!D72+'ОДИ МЗ РБ'!D72+ФАП!D72+Гемодиализ!E72+Гемодиализ!I72</f>
        <v>134604875.84857717</v>
      </c>
      <c r="G72" s="10">
        <f>СМП!D72</f>
        <v>0</v>
      </c>
      <c r="H72" s="10">
        <f t="shared" si="3"/>
        <v>171797083.84857717</v>
      </c>
      <c r="I72" s="10"/>
      <c r="J72" s="10">
        <f t="shared" si="4"/>
        <v>171797083.84857717</v>
      </c>
    </row>
    <row r="73" spans="1:10" x14ac:dyDescent="0.2">
      <c r="A73" s="108">
        <v>68</v>
      </c>
      <c r="B73" s="217" t="s">
        <v>137</v>
      </c>
      <c r="C73" s="30" t="s">
        <v>384</v>
      </c>
      <c r="D73" s="10">
        <f>'КС '!D73+Гемодиализ!F73+Гемодиализ!G73</f>
        <v>0</v>
      </c>
      <c r="E73" s="10">
        <f>ДС!D72+Гемодиализ!H73</f>
        <v>12824542</v>
      </c>
      <c r="F73" s="10">
        <f>'АПУ профилактика'!D74+'АПУ в неотл.форме'!D73+'АПУ обращения'!D74+'ОДИ ПГГ'!D73+'ОДИ МЗ РБ'!D73+ФАП!D73+Гемодиализ!E73+Гемодиализ!I73</f>
        <v>107362889</v>
      </c>
      <c r="G73" s="10">
        <f>СМП!D73</f>
        <v>0</v>
      </c>
      <c r="H73" s="10">
        <f t="shared" si="3"/>
        <v>120187431</v>
      </c>
      <c r="I73" s="10"/>
      <c r="J73" s="10">
        <f t="shared" si="4"/>
        <v>120187431</v>
      </c>
    </row>
    <row r="74" spans="1:10" x14ac:dyDescent="0.2">
      <c r="A74" s="108">
        <v>69</v>
      </c>
      <c r="B74" s="217" t="s">
        <v>139</v>
      </c>
      <c r="C74" s="30" t="s">
        <v>385</v>
      </c>
      <c r="D74" s="10">
        <f>'КС '!D74+Гемодиализ!F74+Гемодиализ!G74</f>
        <v>0</v>
      </c>
      <c r="E74" s="10">
        <f>ДС!D73+Гемодиализ!H74</f>
        <v>35923458</v>
      </c>
      <c r="F74" s="10">
        <f>'АПУ профилактика'!D75+'АПУ в неотл.форме'!D74+'АПУ обращения'!D75+'ОДИ ПГГ'!D74+'ОДИ МЗ РБ'!D74+ФАП!D74+Гемодиализ!E74+Гемодиализ!I74</f>
        <v>251006448</v>
      </c>
      <c r="G74" s="10">
        <f>СМП!D74</f>
        <v>0</v>
      </c>
      <c r="H74" s="10">
        <f t="shared" si="3"/>
        <v>286929906</v>
      </c>
      <c r="I74" s="10"/>
      <c r="J74" s="10">
        <f t="shared" si="4"/>
        <v>286929906</v>
      </c>
    </row>
    <row r="75" spans="1:10" x14ac:dyDescent="0.2">
      <c r="A75" s="108">
        <v>70</v>
      </c>
      <c r="B75" s="218" t="s">
        <v>141</v>
      </c>
      <c r="C75" s="30" t="s">
        <v>142</v>
      </c>
      <c r="D75" s="10">
        <f>'КС '!D75+Гемодиализ!F75+Гемодиализ!G75</f>
        <v>0</v>
      </c>
      <c r="E75" s="10">
        <f>ДС!D74+Гемодиализ!H75</f>
        <v>19603796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128169036</v>
      </c>
      <c r="G75" s="10">
        <f>СМП!D75</f>
        <v>0</v>
      </c>
      <c r="H75" s="10">
        <f t="shared" si="3"/>
        <v>147772832</v>
      </c>
      <c r="I75" s="10"/>
      <c r="J75" s="10">
        <f t="shared" si="4"/>
        <v>147772832</v>
      </c>
    </row>
    <row r="76" spans="1:10" x14ac:dyDescent="0.2">
      <c r="A76" s="108">
        <v>71</v>
      </c>
      <c r="B76" s="217" t="s">
        <v>143</v>
      </c>
      <c r="C76" s="30" t="s">
        <v>144</v>
      </c>
      <c r="D76" s="10">
        <f>'КС '!D76+Гемодиализ!F76+Гемодиализ!G76</f>
        <v>0</v>
      </c>
      <c r="E76" s="10">
        <f>ДС!D75+Гемодиализ!H76</f>
        <v>20276254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168732111</v>
      </c>
      <c r="G76" s="10">
        <f>СМП!D76</f>
        <v>0</v>
      </c>
      <c r="H76" s="10">
        <f t="shared" si="3"/>
        <v>189008365</v>
      </c>
      <c r="I76" s="10"/>
      <c r="J76" s="10">
        <f t="shared" si="4"/>
        <v>189008365</v>
      </c>
    </row>
    <row r="77" spans="1:10" x14ac:dyDescent="0.2">
      <c r="A77" s="108">
        <v>72</v>
      </c>
      <c r="B77" s="218" t="s">
        <v>145</v>
      </c>
      <c r="C77" s="30" t="s">
        <v>146</v>
      </c>
      <c r="D77" s="10">
        <f>'КС '!D77+Гемодиализ!F77+Гемодиализ!G77</f>
        <v>0</v>
      </c>
      <c r="E77" s="10">
        <f>ДС!D76+Гемодиализ!H77</f>
        <v>11081124</v>
      </c>
      <c r="F77" s="10">
        <f>'АПУ профилактика'!D78+'АПУ в неотл.форме'!D77+'АПУ обращения'!D78+'ОДИ ПГГ'!D77+'ОДИ МЗ РБ'!D77+ФАП!D77+Гемодиализ!E77+Гемодиализ!I77</f>
        <v>78084028</v>
      </c>
      <c r="G77" s="10">
        <f>СМП!D77</f>
        <v>0</v>
      </c>
      <c r="H77" s="10">
        <f t="shared" si="3"/>
        <v>89165152</v>
      </c>
      <c r="I77" s="10"/>
      <c r="J77" s="10">
        <f t="shared" si="4"/>
        <v>89165152</v>
      </c>
    </row>
    <row r="78" spans="1:10" x14ac:dyDescent="0.2">
      <c r="A78" s="108">
        <v>73</v>
      </c>
      <c r="B78" s="217" t="s">
        <v>147</v>
      </c>
      <c r="C78" s="30" t="s">
        <v>386</v>
      </c>
      <c r="D78" s="10">
        <f>'КС '!D78+Гемодиализ!F78+Гемодиализ!G78</f>
        <v>0</v>
      </c>
      <c r="E78" s="10">
        <f>ДС!D77+Гемодиализ!H78</f>
        <v>36545801</v>
      </c>
      <c r="F78" s="10">
        <f>'АПУ профилактика'!D79+'АПУ в неотл.форме'!D78+'АПУ обращения'!D79+'ОДИ ПГГ'!D78+'ОДИ МЗ РБ'!D78+ФАП!D78+Гемодиализ!E78+Гемодиализ!I78</f>
        <v>245134752</v>
      </c>
      <c r="G78" s="10">
        <f>СМП!D78</f>
        <v>0</v>
      </c>
      <c r="H78" s="10">
        <f t="shared" si="3"/>
        <v>281680553</v>
      </c>
      <c r="I78" s="10"/>
      <c r="J78" s="10">
        <f t="shared" si="4"/>
        <v>281680553</v>
      </c>
    </row>
    <row r="79" spans="1:10" x14ac:dyDescent="0.2">
      <c r="A79" s="108">
        <v>74</v>
      </c>
      <c r="B79" s="218" t="s">
        <v>149</v>
      </c>
      <c r="C79" s="30" t="s">
        <v>150</v>
      </c>
      <c r="D79" s="10">
        <f>'КС '!D79+Гемодиализ!F79+Гемодиализ!G79</f>
        <v>0</v>
      </c>
      <c r="E79" s="10">
        <f>ДС!D78+Гемодиализ!H79</f>
        <v>20914070</v>
      </c>
      <c r="F79" s="10">
        <f>'АПУ профилактика'!D80+'АПУ в неотл.форме'!D79+'АПУ обращения'!D80+'ОДИ ПГГ'!D79+'ОДИ МЗ РБ'!D79+ФАП!D79+Гемодиализ!E79+Гемодиализ!I79</f>
        <v>95176030</v>
      </c>
      <c r="G79" s="10">
        <f>СМП!D79</f>
        <v>0</v>
      </c>
      <c r="H79" s="10">
        <f t="shared" si="3"/>
        <v>116090100</v>
      </c>
      <c r="I79" s="10"/>
      <c r="J79" s="10">
        <f t="shared" si="4"/>
        <v>116090100</v>
      </c>
    </row>
    <row r="80" spans="1:10" x14ac:dyDescent="0.2">
      <c r="A80" s="108">
        <v>75</v>
      </c>
      <c r="B80" s="218" t="s">
        <v>151</v>
      </c>
      <c r="C80" s="30" t="s">
        <v>152</v>
      </c>
      <c r="D80" s="10">
        <f>'КС '!D80+Гемодиализ!F80+Гемодиализ!G80</f>
        <v>0</v>
      </c>
      <c r="E80" s="10">
        <f>ДС!D79+Гемодиализ!H80</f>
        <v>16093275</v>
      </c>
      <c r="F80" s="10">
        <f>'АПУ профилактика'!D81+'АПУ в неотл.форме'!D80+'АПУ обращения'!D81+'ОДИ ПГГ'!D80+'ОДИ МЗ РБ'!D80+ФАП!D80+Гемодиализ!E80+Гемодиализ!I80</f>
        <v>105490484</v>
      </c>
      <c r="G80" s="10">
        <f>СМП!D80</f>
        <v>0</v>
      </c>
      <c r="H80" s="10">
        <f t="shared" si="3"/>
        <v>121583759</v>
      </c>
      <c r="I80" s="10"/>
      <c r="J80" s="10">
        <f t="shared" si="4"/>
        <v>121583759</v>
      </c>
    </row>
    <row r="81" spans="1:10" ht="24" x14ac:dyDescent="0.2">
      <c r="A81" s="108">
        <v>76</v>
      </c>
      <c r="B81" s="223" t="s">
        <v>153</v>
      </c>
      <c r="C81" s="222" t="s">
        <v>387</v>
      </c>
      <c r="D81" s="10">
        <f>'КС '!D81+Гемодиализ!F81+Гемодиализ!G81</f>
        <v>0</v>
      </c>
      <c r="E81" s="10">
        <f>ДС!D80+Гемодиализ!H81</f>
        <v>0</v>
      </c>
      <c r="F81" s="10">
        <f>'АПУ профилактика'!D82+'АПУ в неотл.форме'!D81+'АПУ обращения'!D82+'ОДИ ПГГ'!D81+'ОДИ МЗ РБ'!D81+ФАП!D81+Гемодиализ!E81+Гемодиализ!I81</f>
        <v>39435912.802000001</v>
      </c>
      <c r="G81" s="10">
        <f>СМП!D81</f>
        <v>0</v>
      </c>
      <c r="H81" s="10">
        <f t="shared" si="3"/>
        <v>39435912.802000001</v>
      </c>
      <c r="I81" s="10"/>
      <c r="J81" s="10">
        <f t="shared" si="4"/>
        <v>39435912.802000001</v>
      </c>
    </row>
    <row r="82" spans="1:10" ht="24" x14ac:dyDescent="0.2">
      <c r="A82" s="108">
        <v>77</v>
      </c>
      <c r="B82" s="14" t="s">
        <v>155</v>
      </c>
      <c r="C82" s="30" t="s">
        <v>388</v>
      </c>
      <c r="D82" s="10">
        <f>'КС '!D82+Гемодиализ!F82+Гемодиализ!G82</f>
        <v>0</v>
      </c>
      <c r="E82" s="10">
        <f>ДС!D81+Гемодиализ!H82</f>
        <v>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57732250.604000002</v>
      </c>
      <c r="G82" s="10">
        <f>СМП!D82</f>
        <v>0</v>
      </c>
      <c r="H82" s="10">
        <f t="shared" si="3"/>
        <v>57732250.604000002</v>
      </c>
      <c r="I82" s="10"/>
      <c r="J82" s="10">
        <f t="shared" si="4"/>
        <v>57732250.604000002</v>
      </c>
    </row>
    <row r="83" spans="1:10" ht="24" x14ac:dyDescent="0.2">
      <c r="A83" s="108">
        <v>78</v>
      </c>
      <c r="B83" s="217" t="s">
        <v>157</v>
      </c>
      <c r="C83" s="30" t="s">
        <v>389</v>
      </c>
      <c r="D83" s="10">
        <f>'КС '!D83+Гемодиализ!F83+Гемодиализ!G83</f>
        <v>0</v>
      </c>
      <c r="E83" s="10">
        <f>ДС!D82+Гемодиализ!H83</f>
        <v>0</v>
      </c>
      <c r="F83" s="10">
        <f>'АПУ профилактика'!D84+'АПУ в неотл.форме'!D83+'АПУ обращения'!D84+'ОДИ ПГГ'!D83+'ОДИ МЗ РБ'!D83+ФАП!D83+Гемодиализ!E83+Гемодиализ!I83</f>
        <v>50364035.898000002</v>
      </c>
      <c r="G83" s="10">
        <f>СМП!D83</f>
        <v>0</v>
      </c>
      <c r="H83" s="10">
        <f t="shared" si="3"/>
        <v>50364035.898000002</v>
      </c>
      <c r="I83" s="10"/>
      <c r="J83" s="10">
        <f t="shared" si="4"/>
        <v>50364035.898000002</v>
      </c>
    </row>
    <row r="84" spans="1:10" ht="24" x14ac:dyDescent="0.2">
      <c r="A84" s="108">
        <v>79</v>
      </c>
      <c r="B84" s="217" t="s">
        <v>159</v>
      </c>
      <c r="C84" s="30" t="s">
        <v>390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39764527.387999997</v>
      </c>
      <c r="G84" s="10">
        <f>СМП!D84</f>
        <v>0</v>
      </c>
      <c r="H84" s="10">
        <f t="shared" si="3"/>
        <v>39764527.387999997</v>
      </c>
      <c r="I84" s="10"/>
      <c r="J84" s="10">
        <f t="shared" si="4"/>
        <v>39764527.387999997</v>
      </c>
    </row>
    <row r="85" spans="1:10" ht="24" x14ac:dyDescent="0.2">
      <c r="A85" s="108">
        <v>80</v>
      </c>
      <c r="B85" s="14" t="s">
        <v>161</v>
      </c>
      <c r="C85" s="30" t="s">
        <v>391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61929746.402000003</v>
      </c>
      <c r="G85" s="10">
        <f>СМП!D85</f>
        <v>0</v>
      </c>
      <c r="H85" s="10">
        <f t="shared" si="3"/>
        <v>61929746.402000003</v>
      </c>
      <c r="I85" s="10"/>
      <c r="J85" s="10">
        <f t="shared" si="4"/>
        <v>61929746.402000003</v>
      </c>
    </row>
    <row r="86" spans="1:10" ht="24" x14ac:dyDescent="0.2">
      <c r="A86" s="108">
        <v>81</v>
      </c>
      <c r="B86" s="14" t="s">
        <v>163</v>
      </c>
      <c r="C86" s="30" t="s">
        <v>392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37231144.890000001</v>
      </c>
      <c r="G86" s="10">
        <f>СМП!D86</f>
        <v>0</v>
      </c>
      <c r="H86" s="10">
        <f t="shared" si="3"/>
        <v>37231144.890000001</v>
      </c>
      <c r="I86" s="10"/>
      <c r="J86" s="10">
        <f t="shared" si="4"/>
        <v>37231144.890000001</v>
      </c>
    </row>
    <row r="87" spans="1:10" ht="24" x14ac:dyDescent="0.2">
      <c r="A87" s="108">
        <v>82</v>
      </c>
      <c r="B87" s="14" t="s">
        <v>165</v>
      </c>
      <c r="C87" s="30" t="s">
        <v>393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31187760.316</v>
      </c>
      <c r="G87" s="10">
        <f>СМП!D87</f>
        <v>0</v>
      </c>
      <c r="H87" s="10">
        <f t="shared" si="3"/>
        <v>31187760.316</v>
      </c>
      <c r="I87" s="10"/>
      <c r="J87" s="10">
        <f t="shared" si="4"/>
        <v>31187760.316</v>
      </c>
    </row>
    <row r="88" spans="1:10" x14ac:dyDescent="0.2">
      <c r="A88" s="108">
        <v>83</v>
      </c>
      <c r="B88" s="218" t="s">
        <v>167</v>
      </c>
      <c r="C88" s="30" t="s">
        <v>168</v>
      </c>
      <c r="D88" s="10">
        <f>'КС '!D88+Гемодиализ!F88+Гемодиализ!G88</f>
        <v>498326465</v>
      </c>
      <c r="E88" s="10">
        <f>ДС!D87+Гемодиализ!H88</f>
        <v>35044409</v>
      </c>
      <c r="F88" s="10">
        <f>'АПУ профилактика'!D89+'АПУ в неотл.форме'!D88+'АПУ обращения'!D89+'ОДИ ПГГ'!D88+'ОДИ МЗ РБ'!D88+ФАП!D88+Гемодиализ!E88+Гемодиализ!I88</f>
        <v>262942185</v>
      </c>
      <c r="G88" s="10">
        <f>СМП!D88</f>
        <v>0</v>
      </c>
      <c r="H88" s="10">
        <f t="shared" si="3"/>
        <v>796313059</v>
      </c>
      <c r="I88" s="10"/>
      <c r="J88" s="10">
        <f t="shared" si="4"/>
        <v>796313059</v>
      </c>
    </row>
    <row r="89" spans="1:10" x14ac:dyDescent="0.2">
      <c r="A89" s="108">
        <v>84</v>
      </c>
      <c r="B89" s="14" t="s">
        <v>169</v>
      </c>
      <c r="C89" s="30" t="s">
        <v>394</v>
      </c>
      <c r="D89" s="10">
        <f>'КС '!D89+Гемодиализ!F89+Гемодиализ!G89</f>
        <v>219142945</v>
      </c>
      <c r="E89" s="10">
        <f>ДС!D88+Гемодиализ!H89</f>
        <v>30896779</v>
      </c>
      <c r="F89" s="10">
        <f>'АПУ профилактика'!D90+'АПУ в неотл.форме'!D89+'АПУ обращения'!D90+'ОДИ ПГГ'!D89+'ОДИ МЗ РБ'!D89+ФАП!D89+Гемодиализ!E89+Гемодиализ!I89</f>
        <v>163461937</v>
      </c>
      <c r="G89" s="10">
        <f>СМП!D89</f>
        <v>0</v>
      </c>
      <c r="H89" s="10">
        <f t="shared" si="3"/>
        <v>413501661</v>
      </c>
      <c r="I89" s="10"/>
      <c r="J89" s="10">
        <f t="shared" si="4"/>
        <v>413501661</v>
      </c>
    </row>
    <row r="90" spans="1:10" x14ac:dyDescent="0.2">
      <c r="A90" s="108">
        <v>85</v>
      </c>
      <c r="B90" s="218" t="s">
        <v>171</v>
      </c>
      <c r="C90" s="30" t="s">
        <v>172</v>
      </c>
      <c r="D90" s="10">
        <f>'КС '!D90+Гемодиализ!F90+Гемодиализ!G90</f>
        <v>720198966</v>
      </c>
      <c r="E90" s="10">
        <f>ДС!D89+Гемодиализ!H90</f>
        <v>16980014</v>
      </c>
      <c r="F90" s="10">
        <f>'АПУ профилактика'!D91+'АПУ в неотл.форме'!D90+'АПУ обращения'!D91+'ОДИ ПГГ'!D90+'ОДИ МЗ РБ'!D90+ФАП!D90+Гемодиализ!E90+Гемодиализ!I90</f>
        <v>129176552</v>
      </c>
      <c r="G90" s="10">
        <f>СМП!D90</f>
        <v>0</v>
      </c>
      <c r="H90" s="10">
        <f t="shared" si="3"/>
        <v>866355532</v>
      </c>
      <c r="I90" s="10"/>
      <c r="J90" s="10">
        <f t="shared" si="4"/>
        <v>866355532</v>
      </c>
    </row>
    <row r="91" spans="1:10" x14ac:dyDescent="0.2">
      <c r="A91" s="108">
        <v>86</v>
      </c>
      <c r="B91" s="14" t="s">
        <v>173</v>
      </c>
      <c r="C91" s="30" t="s">
        <v>174</v>
      </c>
      <c r="D91" s="10">
        <f>'КС '!D91+Гемодиализ!F91+Гемодиализ!G91</f>
        <v>17215246</v>
      </c>
      <c r="E91" s="10">
        <f>ДС!D90+Гемодиализ!H91</f>
        <v>10890003</v>
      </c>
      <c r="F91" s="10">
        <f>'АПУ профилактика'!D92+'АПУ в неотл.форме'!D91+'АПУ обращения'!D92+'ОДИ ПГГ'!D91+'ОДИ МЗ РБ'!D91+ФАП!D91+Гемодиализ!E91+Гемодиализ!I91</f>
        <v>77200198.717999995</v>
      </c>
      <c r="G91" s="10">
        <f>СМП!D91</f>
        <v>0</v>
      </c>
      <c r="H91" s="10">
        <f t="shared" si="3"/>
        <v>105305447.71799999</v>
      </c>
      <c r="I91" s="10"/>
      <c r="J91" s="10">
        <f t="shared" si="4"/>
        <v>105305447.71799999</v>
      </c>
    </row>
    <row r="92" spans="1:10" x14ac:dyDescent="0.2">
      <c r="A92" s="108">
        <v>87</v>
      </c>
      <c r="B92" s="14" t="s">
        <v>175</v>
      </c>
      <c r="C92" s="30" t="s">
        <v>395</v>
      </c>
      <c r="D92" s="10">
        <f>'КС '!D92+Гемодиализ!F92+Гемодиализ!G92</f>
        <v>287787478</v>
      </c>
      <c r="E92" s="10">
        <f>ДС!D91+Гемодиализ!H92</f>
        <v>21955065</v>
      </c>
      <c r="F92" s="10">
        <f>'АПУ профилактика'!D93+'АПУ в неотл.форме'!D92+'АПУ обращения'!D93+'ОДИ ПГГ'!D92+'ОДИ МЗ РБ'!D92+ФАП!D92+Гемодиализ!E92+Гемодиализ!I92</f>
        <v>67569060.680000007</v>
      </c>
      <c r="G92" s="10">
        <f>СМП!D92</f>
        <v>0</v>
      </c>
      <c r="H92" s="10">
        <f t="shared" si="3"/>
        <v>377311603.68000001</v>
      </c>
      <c r="I92" s="10"/>
      <c r="J92" s="10">
        <f t="shared" si="4"/>
        <v>377311603.68000001</v>
      </c>
    </row>
    <row r="93" spans="1:10" x14ac:dyDescent="0.2">
      <c r="A93" s="108">
        <v>88</v>
      </c>
      <c r="B93" s="14" t="s">
        <v>177</v>
      </c>
      <c r="C93" s="30" t="s">
        <v>178</v>
      </c>
      <c r="D93" s="10">
        <f>'КС '!D93+Гемодиализ!F93+Гемодиализ!G93</f>
        <v>608017393</v>
      </c>
      <c r="E93" s="10">
        <f>ДС!D92+Гемодиализ!H93</f>
        <v>89992729</v>
      </c>
      <c r="F93" s="10">
        <f>'АПУ профилактика'!D94+'АПУ в неотл.форме'!D93+'АПУ обращения'!D94+'ОДИ ПГГ'!D93+'ОДИ МЗ РБ'!D93+ФАП!D93+Гемодиализ!E93+Гемодиализ!I93</f>
        <v>595015422.00999999</v>
      </c>
      <c r="G93" s="10">
        <f>СМП!D93</f>
        <v>0</v>
      </c>
      <c r="H93" s="10">
        <f t="shared" si="3"/>
        <v>1293025544.01</v>
      </c>
      <c r="I93" s="10"/>
      <c r="J93" s="10">
        <f t="shared" si="4"/>
        <v>1293025544.01</v>
      </c>
    </row>
    <row r="94" spans="1:10" ht="13.5" customHeight="1" x14ac:dyDescent="0.2">
      <c r="A94" s="108">
        <v>89</v>
      </c>
      <c r="B94" s="14" t="s">
        <v>179</v>
      </c>
      <c r="C94" s="30" t="s">
        <v>180</v>
      </c>
      <c r="D94" s="10">
        <f>'КС '!D94+Гемодиализ!F94+Гемодиализ!G94</f>
        <v>524257594</v>
      </c>
      <c r="E94" s="10">
        <f>ДС!D93+Гемодиализ!H94</f>
        <v>23570203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192113189</v>
      </c>
      <c r="G94" s="10">
        <f>СМП!D94</f>
        <v>0</v>
      </c>
      <c r="H94" s="10">
        <f t="shared" si="3"/>
        <v>739940986</v>
      </c>
      <c r="I94" s="10"/>
      <c r="J94" s="10">
        <f t="shared" si="4"/>
        <v>739940986</v>
      </c>
    </row>
    <row r="95" spans="1:10" ht="14.25" customHeight="1" x14ac:dyDescent="0.2">
      <c r="A95" s="108">
        <v>90</v>
      </c>
      <c r="B95" s="14" t="s">
        <v>181</v>
      </c>
      <c r="C95" s="30" t="s">
        <v>376</v>
      </c>
      <c r="D95" s="10">
        <f>'КС '!D95+Гемодиализ!F95+Гемодиализ!G95</f>
        <v>1570582329</v>
      </c>
      <c r="E95" s="10">
        <f>ДС!D94+Гемодиализ!H95</f>
        <v>24370351</v>
      </c>
      <c r="F95" s="10">
        <f>'АПУ профилактика'!D96+'АПУ в неотл.форме'!D95+'АПУ обращения'!D96+'ОДИ ПГГ'!D95+'ОДИ МЗ РБ'!D95+ФАП!D95+Гемодиализ!E95+Гемодиализ!I95</f>
        <v>188836235.74000001</v>
      </c>
      <c r="G95" s="10">
        <f>СМП!D95</f>
        <v>0</v>
      </c>
      <c r="H95" s="10">
        <f t="shared" si="3"/>
        <v>1783788915.74</v>
      </c>
      <c r="I95" s="10"/>
      <c r="J95" s="10">
        <f t="shared" si="4"/>
        <v>1783788915.74</v>
      </c>
    </row>
    <row r="96" spans="1:10" x14ac:dyDescent="0.2">
      <c r="A96" s="108">
        <v>91</v>
      </c>
      <c r="B96" s="14" t="s">
        <v>183</v>
      </c>
      <c r="C96" s="30" t="s">
        <v>184</v>
      </c>
      <c r="D96" s="10">
        <f>'КС '!D96+Гемодиализ!F96+Гемодиализ!G96</f>
        <v>266123900</v>
      </c>
      <c r="E96" s="10">
        <f>ДС!D95+Гемодиализ!H96</f>
        <v>6559029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60648400</v>
      </c>
      <c r="G96" s="10">
        <f>СМП!D96</f>
        <v>0</v>
      </c>
      <c r="H96" s="10">
        <f t="shared" si="3"/>
        <v>333331329</v>
      </c>
      <c r="I96" s="10"/>
      <c r="J96" s="10">
        <f t="shared" si="4"/>
        <v>333331329</v>
      </c>
    </row>
    <row r="97" spans="1:10" x14ac:dyDescent="0.2">
      <c r="A97" s="108">
        <v>92</v>
      </c>
      <c r="B97" s="217" t="s">
        <v>185</v>
      </c>
      <c r="C97" s="30" t="s">
        <v>396</v>
      </c>
      <c r="D97" s="10">
        <f>'КС '!D97+Гемодиализ!F97+Гемодиализ!G97</f>
        <v>0</v>
      </c>
      <c r="E97" s="10">
        <f>ДС!D96+Гемодиализ!H97</f>
        <v>0</v>
      </c>
      <c r="F97" s="10">
        <f>'АПУ профилактика'!D98+'АПУ в неотл.форме'!D97+'АПУ обращения'!D98+'ОДИ ПГГ'!D97+'ОДИ МЗ РБ'!D97+ФАП!D97+Гемодиализ!E97+Гемодиализ!I97</f>
        <v>0</v>
      </c>
      <c r="G97" s="10">
        <f>СМП!D97</f>
        <v>1203749167</v>
      </c>
      <c r="H97" s="10">
        <f t="shared" si="3"/>
        <v>1203749167</v>
      </c>
      <c r="I97" s="10"/>
      <c r="J97" s="10">
        <f t="shared" si="4"/>
        <v>1203749167</v>
      </c>
    </row>
    <row r="98" spans="1:10" x14ac:dyDescent="0.2">
      <c r="A98" s="108">
        <v>93</v>
      </c>
      <c r="B98" s="218" t="s">
        <v>187</v>
      </c>
      <c r="C98" s="30" t="s">
        <v>188</v>
      </c>
      <c r="D98" s="10">
        <f>'КС '!D98+Гемодиализ!F98+Гемодиализ!G98</f>
        <v>54963963</v>
      </c>
      <c r="E98" s="10">
        <f>ДС!D97+Гемодиализ!H98</f>
        <v>165541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61791974.586234517</v>
      </c>
      <c r="G98" s="10">
        <f>СМП!D98</f>
        <v>0</v>
      </c>
      <c r="H98" s="10">
        <f t="shared" si="3"/>
        <v>116921478.58623451</v>
      </c>
      <c r="I98" s="10"/>
      <c r="J98" s="10">
        <f t="shared" si="4"/>
        <v>116921478.58623451</v>
      </c>
    </row>
    <row r="99" spans="1:10" ht="24" x14ac:dyDescent="0.2">
      <c r="A99" s="108">
        <v>94</v>
      </c>
      <c r="B99" s="217" t="s">
        <v>189</v>
      </c>
      <c r="C99" s="30" t="s">
        <v>190</v>
      </c>
      <c r="D99" s="10">
        <f>'КС '!D99+Гемодиализ!F99+Гемодиализ!G99</f>
        <v>0</v>
      </c>
      <c r="E99" s="10">
        <f>ДС!D98+Гемодиализ!H99</f>
        <v>0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3319722</v>
      </c>
      <c r="G99" s="10">
        <f>СМП!D99</f>
        <v>0</v>
      </c>
      <c r="H99" s="10">
        <f t="shared" si="3"/>
        <v>3319722</v>
      </c>
      <c r="I99" s="10"/>
      <c r="J99" s="10">
        <f t="shared" si="4"/>
        <v>3319722</v>
      </c>
    </row>
    <row r="100" spans="1:10" x14ac:dyDescent="0.2">
      <c r="A100" s="108">
        <v>95</v>
      </c>
      <c r="B100" s="217" t="s">
        <v>191</v>
      </c>
      <c r="C100" s="30" t="s">
        <v>192</v>
      </c>
      <c r="D100" s="10">
        <f>'КС '!D100+Гемодиализ!F100+Гемодиализ!G100</f>
        <v>0</v>
      </c>
      <c r="E100" s="10">
        <f>ДС!D99+Гемодиализ!H100</f>
        <v>1669068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17590415</v>
      </c>
      <c r="G100" s="10">
        <f>СМП!D100</f>
        <v>0</v>
      </c>
      <c r="H100" s="10">
        <f t="shared" si="3"/>
        <v>19259483</v>
      </c>
      <c r="I100" s="10"/>
      <c r="J100" s="10">
        <f t="shared" si="4"/>
        <v>19259483</v>
      </c>
    </row>
    <row r="101" spans="1:10" x14ac:dyDescent="0.2">
      <c r="A101" s="108">
        <v>96</v>
      </c>
      <c r="B101" s="218" t="s">
        <v>193</v>
      </c>
      <c r="C101" s="30" t="s">
        <v>194</v>
      </c>
      <c r="D101" s="10">
        <f>'КС '!D101+Гемодиализ!F101+Гемодиализ!G101</f>
        <v>183088080</v>
      </c>
      <c r="E101" s="10">
        <f>ДС!D100+Гемодиализ!H101</f>
        <v>14838263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84219337</v>
      </c>
      <c r="G101" s="10">
        <f>СМП!D101</f>
        <v>0</v>
      </c>
      <c r="H101" s="10">
        <f t="shared" si="3"/>
        <v>282145680</v>
      </c>
      <c r="I101" s="10"/>
      <c r="J101" s="10">
        <f t="shared" si="4"/>
        <v>282145680</v>
      </c>
    </row>
    <row r="102" spans="1:10" x14ac:dyDescent="0.2">
      <c r="A102" s="108">
        <v>97</v>
      </c>
      <c r="B102" s="217" t="s">
        <v>195</v>
      </c>
      <c r="C102" s="222" t="s">
        <v>196</v>
      </c>
      <c r="D102" s="10">
        <f>'КС '!D102+Гемодиализ!F102+Гемодиализ!G102</f>
        <v>33131010</v>
      </c>
      <c r="E102" s="10">
        <f>ДС!D101+Гемодиализ!H102</f>
        <v>8481196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91585094.238000005</v>
      </c>
      <c r="G102" s="10">
        <f>СМП!D102</f>
        <v>14000400</v>
      </c>
      <c r="H102" s="10">
        <f t="shared" ref="H102:H133" si="5">D102+E102+F102+G102</f>
        <v>147197700.23800001</v>
      </c>
      <c r="I102" s="10"/>
      <c r="J102" s="10">
        <f t="shared" si="4"/>
        <v>147197700.23800001</v>
      </c>
    </row>
    <row r="103" spans="1:10" x14ac:dyDescent="0.2">
      <c r="A103" s="108">
        <v>98</v>
      </c>
      <c r="B103" s="218" t="s">
        <v>197</v>
      </c>
      <c r="C103" s="30" t="s">
        <v>198</v>
      </c>
      <c r="D103" s="10">
        <f>'КС '!D103+Гемодиализ!F103+Гемодиализ!G103</f>
        <v>29990975</v>
      </c>
      <c r="E103" s="10">
        <f>ДС!D102+Гемодиализ!H103</f>
        <v>9343342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81344736.085999995</v>
      </c>
      <c r="G103" s="10">
        <f>СМП!D103</f>
        <v>0</v>
      </c>
      <c r="H103" s="10">
        <f t="shared" si="5"/>
        <v>120679053.086</v>
      </c>
      <c r="I103" s="10"/>
      <c r="J103" s="10">
        <f t="shared" si="4"/>
        <v>120679053.086</v>
      </c>
    </row>
    <row r="104" spans="1:10" x14ac:dyDescent="0.2">
      <c r="A104" s="108">
        <v>99</v>
      </c>
      <c r="B104" s="218" t="s">
        <v>199</v>
      </c>
      <c r="C104" s="30" t="s">
        <v>200</v>
      </c>
      <c r="D104" s="10">
        <f>'КС '!D104+Гемодиализ!F104+Гемодиализ!G104</f>
        <v>98339599</v>
      </c>
      <c r="E104" s="10">
        <f>ДС!D103+Гемодиализ!H104</f>
        <v>22485574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200056555.852</v>
      </c>
      <c r="G104" s="10">
        <f>СМП!D104</f>
        <v>38949915</v>
      </c>
      <c r="H104" s="10">
        <f t="shared" si="5"/>
        <v>359831643.852</v>
      </c>
      <c r="I104" s="10"/>
      <c r="J104" s="10">
        <f t="shared" si="4"/>
        <v>359831643.852</v>
      </c>
    </row>
    <row r="105" spans="1:10" x14ac:dyDescent="0.2">
      <c r="A105" s="108">
        <v>100</v>
      </c>
      <c r="B105" s="217" t="s">
        <v>201</v>
      </c>
      <c r="C105" s="30" t="s">
        <v>202</v>
      </c>
      <c r="D105" s="10">
        <f>'КС '!D105+Гемодиализ!F105+Гемодиализ!G105</f>
        <v>44198900</v>
      </c>
      <c r="E105" s="10">
        <f>ДС!D104+Гемодиализ!H105</f>
        <v>11759238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101052119.608</v>
      </c>
      <c r="G105" s="10">
        <f>СМП!D105</f>
        <v>0</v>
      </c>
      <c r="H105" s="10">
        <f t="shared" si="5"/>
        <v>157010257.60799998</v>
      </c>
      <c r="I105" s="10"/>
      <c r="J105" s="10">
        <f t="shared" si="4"/>
        <v>157010257.60799998</v>
      </c>
    </row>
    <row r="106" spans="1:10" x14ac:dyDescent="0.2">
      <c r="A106" s="108">
        <v>101</v>
      </c>
      <c r="B106" s="217" t="s">
        <v>203</v>
      </c>
      <c r="C106" s="30" t="s">
        <v>204</v>
      </c>
      <c r="D106" s="10">
        <f>'КС '!D106+Гемодиализ!F106+Гемодиализ!G106</f>
        <v>68781672</v>
      </c>
      <c r="E106" s="10">
        <f>ДС!D105+Гемодиализ!H106</f>
        <v>13434786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126399956.522</v>
      </c>
      <c r="G106" s="10">
        <f>СМП!D106</f>
        <v>22172712</v>
      </c>
      <c r="H106" s="10">
        <f t="shared" si="5"/>
        <v>230789126.52200001</v>
      </c>
      <c r="I106" s="10"/>
      <c r="J106" s="10">
        <f t="shared" si="4"/>
        <v>230789126.52200001</v>
      </c>
    </row>
    <row r="107" spans="1:10" x14ac:dyDescent="0.2">
      <c r="A107" s="108">
        <v>102</v>
      </c>
      <c r="B107" s="14" t="s">
        <v>205</v>
      </c>
      <c r="C107" s="30" t="s">
        <v>206</v>
      </c>
      <c r="D107" s="10">
        <f>'КС '!D107+Гемодиализ!F107+Гемодиализ!G107</f>
        <v>80815412</v>
      </c>
      <c r="E107" s="10">
        <f>ДС!D106+Гемодиализ!H107</f>
        <v>25550932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233624408.426</v>
      </c>
      <c r="G107" s="10">
        <f>СМП!D107</f>
        <v>43040665</v>
      </c>
      <c r="H107" s="10">
        <f t="shared" si="5"/>
        <v>383031417.426</v>
      </c>
      <c r="I107" s="10"/>
      <c r="J107" s="10">
        <f t="shared" si="4"/>
        <v>383031417.426</v>
      </c>
    </row>
    <row r="108" spans="1:10" x14ac:dyDescent="0.2">
      <c r="A108" s="108">
        <v>103</v>
      </c>
      <c r="B108" s="14" t="s">
        <v>207</v>
      </c>
      <c r="C108" s="30" t="s">
        <v>208</v>
      </c>
      <c r="D108" s="10">
        <f>'КС '!D108+Гемодиализ!F108+Гемодиализ!G108</f>
        <v>88273226</v>
      </c>
      <c r="E108" s="10">
        <f>ДС!D107+Гемодиализ!H108</f>
        <v>24236651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196660559.08399999</v>
      </c>
      <c r="G108" s="10">
        <f>СМП!D108</f>
        <v>36662181</v>
      </c>
      <c r="H108" s="10">
        <f t="shared" si="5"/>
        <v>345832617.08399999</v>
      </c>
      <c r="I108" s="10"/>
      <c r="J108" s="10">
        <f t="shared" si="4"/>
        <v>345832617.08399999</v>
      </c>
    </row>
    <row r="109" spans="1:10" x14ac:dyDescent="0.2">
      <c r="A109" s="108">
        <v>104</v>
      </c>
      <c r="B109" s="218" t="s">
        <v>209</v>
      </c>
      <c r="C109" s="30" t="s">
        <v>210</v>
      </c>
      <c r="D109" s="10">
        <f>'КС '!D109+Гемодиализ!F109+Гемодиализ!G109</f>
        <v>39034801</v>
      </c>
      <c r="E109" s="10">
        <f>ДС!D108+Гемодиализ!H109</f>
        <v>8125348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76326017.719999999</v>
      </c>
      <c r="G109" s="10">
        <f>СМП!D109</f>
        <v>0</v>
      </c>
      <c r="H109" s="10">
        <f t="shared" si="5"/>
        <v>123486166.72</v>
      </c>
      <c r="I109" s="10"/>
      <c r="J109" s="10">
        <f t="shared" si="4"/>
        <v>123486166.72</v>
      </c>
    </row>
    <row r="110" spans="1:10" x14ac:dyDescent="0.2">
      <c r="A110" s="108">
        <v>105</v>
      </c>
      <c r="B110" s="14" t="s">
        <v>211</v>
      </c>
      <c r="C110" s="30" t="s">
        <v>212</v>
      </c>
      <c r="D110" s="10">
        <f>'КС '!D110+Гемодиализ!F110+Гемодиализ!G110</f>
        <v>41634214</v>
      </c>
      <c r="E110" s="10">
        <f>ДС!D109+Гемодиализ!H110</f>
        <v>13001641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108331339.37200001</v>
      </c>
      <c r="G110" s="10">
        <f>СМП!D110</f>
        <v>20907162</v>
      </c>
      <c r="H110" s="10">
        <f t="shared" si="5"/>
        <v>183874356.37200001</v>
      </c>
      <c r="I110" s="10"/>
      <c r="J110" s="10">
        <f t="shared" si="4"/>
        <v>183874356.37200001</v>
      </c>
    </row>
    <row r="111" spans="1:10" x14ac:dyDescent="0.2">
      <c r="A111" s="108">
        <v>106</v>
      </c>
      <c r="B111" s="14" t="s">
        <v>213</v>
      </c>
      <c r="C111" s="30" t="s">
        <v>214</v>
      </c>
      <c r="D111" s="10">
        <f>'КС '!D111+Гемодиализ!F111+Гемодиализ!G111</f>
        <v>71961764</v>
      </c>
      <c r="E111" s="10">
        <f>ДС!D110+Гемодиализ!H111</f>
        <v>12681967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121849140.98751295</v>
      </c>
      <c r="G111" s="10">
        <f>СМП!D111</f>
        <v>0</v>
      </c>
      <c r="H111" s="10">
        <f t="shared" si="5"/>
        <v>206492871.98751295</v>
      </c>
      <c r="I111" s="10"/>
      <c r="J111" s="10">
        <f t="shared" si="4"/>
        <v>206492871.98751295</v>
      </c>
    </row>
    <row r="112" spans="1:10" x14ac:dyDescent="0.2">
      <c r="A112" s="108">
        <v>107</v>
      </c>
      <c r="B112" s="217" t="s">
        <v>215</v>
      </c>
      <c r="C112" s="30" t="s">
        <v>216</v>
      </c>
      <c r="D112" s="10">
        <f>'КС '!D112+Гемодиализ!F112+Гемодиализ!G112</f>
        <v>218176337</v>
      </c>
      <c r="E112" s="10">
        <f>ДС!D111+Гемодиализ!H112</f>
        <v>18566927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139558081.37200001</v>
      </c>
      <c r="G112" s="10">
        <f>СМП!D112</f>
        <v>87336877.739999995</v>
      </c>
      <c r="H112" s="10">
        <f t="shared" si="5"/>
        <v>463638223.11199999</v>
      </c>
      <c r="I112" s="10"/>
      <c r="J112" s="10">
        <f t="shared" si="4"/>
        <v>463638223.11199999</v>
      </c>
    </row>
    <row r="113" spans="1:10" x14ac:dyDescent="0.2">
      <c r="A113" s="108">
        <v>108</v>
      </c>
      <c r="B113" s="218" t="s">
        <v>217</v>
      </c>
      <c r="C113" s="30" t="s">
        <v>218</v>
      </c>
      <c r="D113" s="10">
        <f>'КС '!D113+Гемодиализ!F113+Гемодиализ!G113</f>
        <v>33414161</v>
      </c>
      <c r="E113" s="10">
        <f>ДС!D112+Гемодиализ!H113</f>
        <v>10020297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87891143.546000004</v>
      </c>
      <c r="G113" s="10">
        <f>СМП!D113</f>
        <v>15081918</v>
      </c>
      <c r="H113" s="10">
        <f t="shared" si="5"/>
        <v>146407519.546</v>
      </c>
      <c r="I113" s="10"/>
      <c r="J113" s="10">
        <f t="shared" si="4"/>
        <v>146407519.546</v>
      </c>
    </row>
    <row r="114" spans="1:10" ht="12" customHeight="1" x14ac:dyDescent="0.2">
      <c r="A114" s="108">
        <v>109</v>
      </c>
      <c r="B114" s="218" t="s">
        <v>219</v>
      </c>
      <c r="C114" s="30" t="s">
        <v>220</v>
      </c>
      <c r="D114" s="10">
        <f>'КС '!D114+Гемодиализ!F114+Гемодиализ!G114</f>
        <v>50990268</v>
      </c>
      <c r="E114" s="10">
        <f>ДС!D113+Гемодиализ!H114</f>
        <v>15718986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131535766.99599999</v>
      </c>
      <c r="G114" s="10">
        <f>СМП!D114</f>
        <v>22469524</v>
      </c>
      <c r="H114" s="10">
        <f t="shared" si="5"/>
        <v>220714544.99599999</v>
      </c>
      <c r="I114" s="10"/>
      <c r="J114" s="10">
        <f t="shared" si="4"/>
        <v>220714544.99599999</v>
      </c>
    </row>
    <row r="115" spans="1:10" x14ac:dyDescent="0.2">
      <c r="A115" s="108">
        <v>110</v>
      </c>
      <c r="B115" s="14" t="s">
        <v>221</v>
      </c>
      <c r="C115" s="30" t="s">
        <v>222</v>
      </c>
      <c r="D115" s="10">
        <f>'КС '!D115+Гемодиализ!F115+Гемодиализ!G115</f>
        <v>124240072</v>
      </c>
      <c r="E115" s="10">
        <f>ДС!D114+Гемодиализ!H115</f>
        <v>24258155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204207318.03600001</v>
      </c>
      <c r="G115" s="10">
        <f>СМП!D115</f>
        <v>38631550</v>
      </c>
      <c r="H115" s="10">
        <f t="shared" si="5"/>
        <v>391337095.03600001</v>
      </c>
      <c r="I115" s="10"/>
      <c r="J115" s="10">
        <f t="shared" si="4"/>
        <v>391337095.03600001</v>
      </c>
    </row>
    <row r="116" spans="1:10" x14ac:dyDescent="0.2">
      <c r="A116" s="108">
        <v>111</v>
      </c>
      <c r="B116" s="217" t="s">
        <v>223</v>
      </c>
      <c r="C116" s="30" t="s">
        <v>224</v>
      </c>
      <c r="D116" s="10">
        <f>'КС '!D116+Гемодиализ!F116+Гемодиализ!G116</f>
        <v>34984253</v>
      </c>
      <c r="E116" s="10">
        <f>ДС!D115+Гемодиализ!H116</f>
        <v>11308890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100331807.978</v>
      </c>
      <c r="G116" s="10">
        <f>СМП!D116</f>
        <v>17510726</v>
      </c>
      <c r="H116" s="10">
        <f t="shared" si="5"/>
        <v>164135676.97799999</v>
      </c>
      <c r="I116" s="10"/>
      <c r="J116" s="10">
        <f t="shared" si="4"/>
        <v>164135676.97799999</v>
      </c>
    </row>
    <row r="117" spans="1:10" x14ac:dyDescent="0.2">
      <c r="A117" s="108">
        <v>112</v>
      </c>
      <c r="B117" s="14" t="s">
        <v>225</v>
      </c>
      <c r="C117" s="30" t="s">
        <v>226</v>
      </c>
      <c r="D117" s="10">
        <f>'КС '!D117+Гемодиализ!F117+Гемодиализ!G117</f>
        <v>0</v>
      </c>
      <c r="E117" s="10">
        <f>ДС!D116+Гемодиализ!H117</f>
        <v>0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150402457</v>
      </c>
      <c r="G117" s="10">
        <f>СМП!D117</f>
        <v>0</v>
      </c>
      <c r="H117" s="10">
        <f t="shared" si="5"/>
        <v>150402457</v>
      </c>
      <c r="I117" s="10"/>
      <c r="J117" s="10">
        <f t="shared" si="4"/>
        <v>150402457</v>
      </c>
    </row>
    <row r="118" spans="1:10" x14ac:dyDescent="0.2">
      <c r="A118" s="108">
        <v>113</v>
      </c>
      <c r="B118" s="14" t="s">
        <v>227</v>
      </c>
      <c r="C118" s="30" t="s">
        <v>228</v>
      </c>
      <c r="D118" s="10">
        <f>'КС '!D118+Гемодиализ!F118+Гемодиализ!G118</f>
        <v>0</v>
      </c>
      <c r="E118" s="10">
        <f>ДС!D117+Гемодиализ!H118</f>
        <v>77766111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0</v>
      </c>
      <c r="G118" s="10">
        <f>СМП!D118</f>
        <v>0</v>
      </c>
      <c r="H118" s="10">
        <f t="shared" si="5"/>
        <v>77766111</v>
      </c>
      <c r="I118" s="10"/>
      <c r="J118" s="10">
        <f t="shared" si="4"/>
        <v>77766111</v>
      </c>
    </row>
    <row r="119" spans="1:10" x14ac:dyDescent="0.2">
      <c r="A119" s="108">
        <v>114</v>
      </c>
      <c r="B119" s="218" t="s">
        <v>229</v>
      </c>
      <c r="C119" s="30" t="s">
        <v>230</v>
      </c>
      <c r="D119" s="10">
        <f>'КС '!D119+Гемодиализ!F119+Гемодиализ!G119</f>
        <v>0</v>
      </c>
      <c r="E119" s="10">
        <f>ДС!D118+Гемодиализ!H119</f>
        <v>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43099654</v>
      </c>
      <c r="G119" s="10">
        <f>СМП!D119</f>
        <v>0</v>
      </c>
      <c r="H119" s="10">
        <f t="shared" si="5"/>
        <v>43099654</v>
      </c>
      <c r="I119" s="10"/>
      <c r="J119" s="10">
        <f t="shared" si="4"/>
        <v>43099654</v>
      </c>
    </row>
    <row r="120" spans="1:10" ht="13.5" customHeight="1" x14ac:dyDescent="0.2">
      <c r="A120" s="108">
        <v>115</v>
      </c>
      <c r="B120" s="218" t="s">
        <v>231</v>
      </c>
      <c r="C120" s="30" t="s">
        <v>232</v>
      </c>
      <c r="D120" s="10">
        <f>'КС '!D120+Гемодиализ!F120+Гемодиализ!G120</f>
        <v>0</v>
      </c>
      <c r="E120" s="10">
        <f>ДС!D119+Гемодиализ!H120</f>
        <v>186761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34467</v>
      </c>
      <c r="G120" s="10">
        <f>СМП!D120</f>
        <v>0</v>
      </c>
      <c r="H120" s="10">
        <f t="shared" si="5"/>
        <v>221228</v>
      </c>
      <c r="I120" s="10"/>
      <c r="J120" s="10">
        <f t="shared" si="4"/>
        <v>221228</v>
      </c>
    </row>
    <row r="121" spans="1:10" x14ac:dyDescent="0.2">
      <c r="A121" s="108">
        <v>116</v>
      </c>
      <c r="B121" s="218" t="s">
        <v>233</v>
      </c>
      <c r="C121" s="30" t="s">
        <v>234</v>
      </c>
      <c r="D121" s="10">
        <f>'КС '!D121+Гемодиализ!F121+Гемодиализ!G121</f>
        <v>0</v>
      </c>
      <c r="E121" s="10">
        <f>ДС!D120+Гемодиализ!H121</f>
        <v>226234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5"/>
        <v>226234</v>
      </c>
      <c r="I121" s="10"/>
      <c r="J121" s="10">
        <f t="shared" si="4"/>
        <v>226234</v>
      </c>
    </row>
    <row r="122" spans="1:10" ht="24" x14ac:dyDescent="0.2">
      <c r="A122" s="108">
        <v>117</v>
      </c>
      <c r="B122" s="218" t="s">
        <v>235</v>
      </c>
      <c r="C122" s="30" t="s">
        <v>236</v>
      </c>
      <c r="D122" s="10">
        <f>'КС '!D122+Гемодиализ!F122+Гемодиализ!G122</f>
        <v>0</v>
      </c>
      <c r="E122" s="10">
        <f>ДС!D121+Гемодиализ!H122</f>
        <v>253924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11196</v>
      </c>
      <c r="G122" s="10">
        <f>СМП!D122</f>
        <v>0</v>
      </c>
      <c r="H122" s="10">
        <f t="shared" si="5"/>
        <v>265120</v>
      </c>
      <c r="I122" s="10"/>
      <c r="J122" s="10">
        <f t="shared" si="4"/>
        <v>265120</v>
      </c>
    </row>
    <row r="123" spans="1:10" x14ac:dyDescent="0.2">
      <c r="A123" s="108">
        <v>118</v>
      </c>
      <c r="B123" s="218" t="s">
        <v>237</v>
      </c>
      <c r="C123" s="30" t="s">
        <v>238</v>
      </c>
      <c r="D123" s="10">
        <f>'КС '!D123+Гемодиализ!F123+Гемодиализ!G123</f>
        <v>0</v>
      </c>
      <c r="E123" s="10">
        <f>ДС!D122+Гемодиализ!H123</f>
        <v>0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3001908</v>
      </c>
      <c r="G123" s="10">
        <f>СМП!D123</f>
        <v>0</v>
      </c>
      <c r="H123" s="10">
        <f t="shared" si="5"/>
        <v>3001908</v>
      </c>
      <c r="I123" s="10"/>
      <c r="J123" s="10">
        <f t="shared" si="4"/>
        <v>3001908</v>
      </c>
    </row>
    <row r="124" spans="1:10" ht="12.75" customHeight="1" x14ac:dyDescent="0.2">
      <c r="A124" s="108">
        <v>119</v>
      </c>
      <c r="B124" s="218" t="s">
        <v>239</v>
      </c>
      <c r="C124" s="30" t="s">
        <v>240</v>
      </c>
      <c r="D124" s="10">
        <f>'КС '!D124+Гемодиализ!F124+Гемодиализ!G124</f>
        <v>0</v>
      </c>
      <c r="E124" s="10">
        <f>ДС!D123+Гемодиализ!H124</f>
        <v>11840537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664692230</v>
      </c>
      <c r="G124" s="10">
        <f>СМП!D124</f>
        <v>0</v>
      </c>
      <c r="H124" s="10">
        <f t="shared" si="5"/>
        <v>676532767</v>
      </c>
      <c r="I124" s="10"/>
      <c r="J124" s="10">
        <f t="shared" si="4"/>
        <v>676532767</v>
      </c>
    </row>
    <row r="125" spans="1:10" x14ac:dyDescent="0.2">
      <c r="A125" s="108">
        <v>120</v>
      </c>
      <c r="B125" s="224" t="s">
        <v>241</v>
      </c>
      <c r="C125" s="220" t="s">
        <v>242</v>
      </c>
      <c r="D125" s="10">
        <f>'КС '!D125+Гемодиализ!F125+Гемодиализ!G125</f>
        <v>0</v>
      </c>
      <c r="E125" s="10">
        <f>ДС!D124+Гемодиализ!H125</f>
        <v>0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39661681</v>
      </c>
      <c r="G125" s="10">
        <f>СМП!D125</f>
        <v>0</v>
      </c>
      <c r="H125" s="10">
        <f t="shared" si="5"/>
        <v>39661681</v>
      </c>
      <c r="I125" s="10"/>
      <c r="J125" s="10">
        <f t="shared" si="4"/>
        <v>39661681</v>
      </c>
    </row>
    <row r="126" spans="1:10" x14ac:dyDescent="0.2">
      <c r="A126" s="108">
        <v>121</v>
      </c>
      <c r="B126" s="217" t="s">
        <v>243</v>
      </c>
      <c r="C126" s="30" t="s">
        <v>244</v>
      </c>
      <c r="D126" s="10">
        <f>'КС '!D126+Гемодиализ!F126+Гемодиализ!G126</f>
        <v>240707768</v>
      </c>
      <c r="E126" s="10">
        <f>ДС!D125+Гемодиализ!H126</f>
        <v>48589937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23578300</v>
      </c>
      <c r="G126" s="10">
        <f>СМП!D126</f>
        <v>0</v>
      </c>
      <c r="H126" s="10">
        <f t="shared" si="5"/>
        <v>312876005</v>
      </c>
      <c r="I126" s="10"/>
      <c r="J126" s="10">
        <f t="shared" si="4"/>
        <v>312876005</v>
      </c>
    </row>
    <row r="127" spans="1:10" x14ac:dyDescent="0.2">
      <c r="A127" s="108">
        <v>122</v>
      </c>
      <c r="B127" s="218" t="s">
        <v>245</v>
      </c>
      <c r="C127" s="30" t="s">
        <v>246</v>
      </c>
      <c r="D127" s="10">
        <f>'КС '!D127+Гемодиализ!F127+Гемодиализ!G127</f>
        <v>69830</v>
      </c>
      <c r="E127" s="10">
        <f>ДС!D126+Гемодиализ!H127</f>
        <v>0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22722</v>
      </c>
      <c r="G127" s="10">
        <f>СМП!D127</f>
        <v>0</v>
      </c>
      <c r="H127" s="10">
        <f t="shared" si="5"/>
        <v>92552</v>
      </c>
      <c r="I127" s="10"/>
      <c r="J127" s="10">
        <f t="shared" si="4"/>
        <v>92552</v>
      </c>
    </row>
    <row r="128" spans="1:10" x14ac:dyDescent="0.2">
      <c r="A128" s="108">
        <v>123</v>
      </c>
      <c r="B128" s="14" t="s">
        <v>247</v>
      </c>
      <c r="C128" s="225" t="s">
        <v>248</v>
      </c>
      <c r="D128" s="10">
        <f>'КС '!D128+Гемодиализ!F128+Гемодиализ!G128</f>
        <v>0</v>
      </c>
      <c r="E128" s="10">
        <f>ДС!D127+Гемодиализ!H128</f>
        <v>16042803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0</v>
      </c>
      <c r="G128" s="10">
        <f>СМП!D128</f>
        <v>0</v>
      </c>
      <c r="H128" s="10">
        <f t="shared" si="5"/>
        <v>16042803</v>
      </c>
      <c r="I128" s="10"/>
      <c r="J128" s="10">
        <f t="shared" si="4"/>
        <v>16042803</v>
      </c>
    </row>
    <row r="129" spans="1:10" ht="24" x14ac:dyDescent="0.2">
      <c r="A129" s="108">
        <v>124</v>
      </c>
      <c r="B129" s="218" t="s">
        <v>249</v>
      </c>
      <c r="C129" s="30" t="s">
        <v>250</v>
      </c>
      <c r="D129" s="10">
        <f>'КС '!D129+Гемодиализ!F129+Гемодиализ!G129</f>
        <v>0</v>
      </c>
      <c r="E129" s="10">
        <f>ДС!D128+Гемодиализ!H129</f>
        <v>144931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0</v>
      </c>
      <c r="G129" s="10">
        <f>СМП!D129</f>
        <v>0</v>
      </c>
      <c r="H129" s="10">
        <f t="shared" si="5"/>
        <v>144931</v>
      </c>
      <c r="I129" s="10"/>
      <c r="J129" s="10">
        <f t="shared" si="4"/>
        <v>144931</v>
      </c>
    </row>
    <row r="130" spans="1:10" ht="21.75" customHeight="1" x14ac:dyDescent="0.2">
      <c r="A130" s="108">
        <v>125</v>
      </c>
      <c r="B130" s="218" t="s">
        <v>251</v>
      </c>
      <c r="C130" s="30" t="s">
        <v>252</v>
      </c>
      <c r="D130" s="10">
        <f>'КС '!D130+Гемодиализ!F130+Гемодиализ!G130</f>
        <v>0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1215820</v>
      </c>
      <c r="G130" s="10">
        <f>СМП!D130</f>
        <v>0</v>
      </c>
      <c r="H130" s="10">
        <f t="shared" si="5"/>
        <v>1215820</v>
      </c>
      <c r="I130" s="10"/>
      <c r="J130" s="10">
        <f t="shared" si="4"/>
        <v>1215820</v>
      </c>
    </row>
    <row r="131" spans="1:10" x14ac:dyDescent="0.2">
      <c r="A131" s="108">
        <v>126</v>
      </c>
      <c r="B131" s="217" t="s">
        <v>253</v>
      </c>
      <c r="C131" s="30" t="s">
        <v>397</v>
      </c>
      <c r="D131" s="10">
        <f>'КС '!D131+Гемодиализ!F131+Гемодиализ!G131</f>
        <v>0</v>
      </c>
      <c r="E131" s="10">
        <f>ДС!D130+Гемодиализ!H131</f>
        <v>129260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5716254</v>
      </c>
      <c r="G131" s="10">
        <f>СМП!D131</f>
        <v>0</v>
      </c>
      <c r="H131" s="10">
        <f t="shared" si="5"/>
        <v>5845514</v>
      </c>
      <c r="I131" s="10"/>
      <c r="J131" s="10">
        <f t="shared" si="4"/>
        <v>5845514</v>
      </c>
    </row>
    <row r="132" spans="1:10" x14ac:dyDescent="0.2">
      <c r="A132" s="108">
        <v>127</v>
      </c>
      <c r="B132" s="14" t="s">
        <v>255</v>
      </c>
      <c r="C132" s="30" t="s">
        <v>256</v>
      </c>
      <c r="D132" s="10">
        <f>'КС '!D132+Гемодиализ!F132+Гемодиализ!G132</f>
        <v>0</v>
      </c>
      <c r="E132" s="10">
        <f>ДС!D131+Гемодиализ!H132</f>
        <v>0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5"/>
        <v>0</v>
      </c>
      <c r="I132" s="10">
        <f>'СБП на 2021 '!D6</f>
        <v>99516965</v>
      </c>
      <c r="J132" s="10">
        <f t="shared" si="4"/>
        <v>99516965</v>
      </c>
    </row>
    <row r="133" spans="1:10" x14ac:dyDescent="0.2">
      <c r="A133" s="108">
        <v>128</v>
      </c>
      <c r="B133" s="218" t="s">
        <v>257</v>
      </c>
      <c r="C133" s="30" t="s">
        <v>258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10">
        <f>СМП!D133</f>
        <v>0</v>
      </c>
      <c r="H133" s="10">
        <f t="shared" si="5"/>
        <v>0</v>
      </c>
      <c r="I133" s="10">
        <f>'СБП на 2021 '!D7</f>
        <v>68229998</v>
      </c>
      <c r="J133" s="10">
        <f t="shared" si="4"/>
        <v>68229998</v>
      </c>
    </row>
    <row r="134" spans="1:10" ht="24" customHeight="1" x14ac:dyDescent="0.2">
      <c r="A134" s="108">
        <v>129</v>
      </c>
      <c r="B134" s="14" t="s">
        <v>259</v>
      </c>
      <c r="C134" s="30" t="s">
        <v>260</v>
      </c>
      <c r="D134" s="10">
        <f>'КС '!D134+Гемодиализ!F134+Гемодиализ!G134</f>
        <v>0</v>
      </c>
      <c r="E134" s="10">
        <f>ДС!D133+Гемодиализ!H134</f>
        <v>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58775293</v>
      </c>
      <c r="G134" s="10">
        <f>СМП!D134</f>
        <v>0</v>
      </c>
      <c r="H134" s="10">
        <f t="shared" ref="H134:H153" si="6">D134+E134+F134+G134</f>
        <v>58775293</v>
      </c>
      <c r="I134" s="10"/>
      <c r="J134" s="10">
        <f t="shared" si="4"/>
        <v>58775293</v>
      </c>
    </row>
    <row r="135" spans="1:10" x14ac:dyDescent="0.2">
      <c r="A135" s="108">
        <v>130</v>
      </c>
      <c r="B135" s="217" t="s">
        <v>261</v>
      </c>
      <c r="C135" s="30" t="s">
        <v>262</v>
      </c>
      <c r="D135" s="10">
        <f>'КС '!D135+Гемодиализ!F135+Гемодиализ!G135</f>
        <v>0</v>
      </c>
      <c r="E135" s="10">
        <f>ДС!D134+Гемодиализ!H135</f>
        <v>32296051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22722</v>
      </c>
      <c r="G135" s="10">
        <f>СМП!D135</f>
        <v>0</v>
      </c>
      <c r="H135" s="10">
        <f t="shared" si="6"/>
        <v>32318773</v>
      </c>
      <c r="I135" s="10"/>
      <c r="J135" s="10">
        <f t="shared" ref="J135:J153" si="7">H135+I135</f>
        <v>32318773</v>
      </c>
    </row>
    <row r="136" spans="1:10" x14ac:dyDescent="0.2">
      <c r="A136" s="108">
        <v>131</v>
      </c>
      <c r="B136" s="218" t="s">
        <v>263</v>
      </c>
      <c r="C136" s="30" t="s">
        <v>264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249394442</v>
      </c>
      <c r="G136" s="10">
        <f>СМП!D136</f>
        <v>0</v>
      </c>
      <c r="H136" s="10">
        <f t="shared" si="6"/>
        <v>249394442</v>
      </c>
      <c r="I136" s="10"/>
      <c r="J136" s="10">
        <f t="shared" si="7"/>
        <v>249394442</v>
      </c>
    </row>
    <row r="137" spans="1:10" x14ac:dyDescent="0.2">
      <c r="A137" s="108">
        <v>132</v>
      </c>
      <c r="B137" s="218" t="s">
        <v>265</v>
      </c>
      <c r="C137" s="30" t="s">
        <v>266</v>
      </c>
      <c r="D137" s="10">
        <f>'КС '!D137+Гемодиализ!F137+Гемодиализ!G137</f>
        <v>0</v>
      </c>
      <c r="E137" s="10">
        <f>ДС!D136+Гемодиализ!H137</f>
        <v>190885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10">
        <f>СМП!D137</f>
        <v>0</v>
      </c>
      <c r="H137" s="10">
        <f t="shared" si="6"/>
        <v>190885</v>
      </c>
      <c r="I137" s="10"/>
      <c r="J137" s="10">
        <f t="shared" si="7"/>
        <v>190885</v>
      </c>
    </row>
    <row r="138" spans="1:10" ht="13.5" customHeight="1" x14ac:dyDescent="0.2">
      <c r="A138" s="108">
        <v>133</v>
      </c>
      <c r="B138" s="218" t="s">
        <v>267</v>
      </c>
      <c r="C138" s="30" t="s">
        <v>268</v>
      </c>
      <c r="D138" s="10">
        <f>'КС '!D138+Гемодиализ!F138+Гемодиализ!G138</f>
        <v>1758258786</v>
      </c>
      <c r="E138" s="10">
        <f>ДС!D137+Гемодиализ!H138</f>
        <v>49107253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272399785</v>
      </c>
      <c r="G138" s="10">
        <f>СМП!D138</f>
        <v>0</v>
      </c>
      <c r="H138" s="10">
        <f t="shared" si="6"/>
        <v>2079765824</v>
      </c>
      <c r="I138" s="10"/>
      <c r="J138" s="10">
        <f t="shared" si="7"/>
        <v>2079765824</v>
      </c>
    </row>
    <row r="139" spans="1:10" x14ac:dyDescent="0.2">
      <c r="A139" s="108">
        <v>134</v>
      </c>
      <c r="B139" s="218" t="s">
        <v>269</v>
      </c>
      <c r="C139" s="30" t="s">
        <v>270</v>
      </c>
      <c r="D139" s="10">
        <f>'КС '!D139+Гемодиализ!F139+Гемодиализ!G139</f>
        <v>3243341715</v>
      </c>
      <c r="E139" s="10">
        <f>ДС!D138+Гемодиализ!H139</f>
        <v>2129148806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439204847</v>
      </c>
      <c r="G139" s="10">
        <f>СМП!D139</f>
        <v>0</v>
      </c>
      <c r="H139" s="10">
        <f t="shared" si="6"/>
        <v>5811695368</v>
      </c>
      <c r="I139" s="10"/>
      <c r="J139" s="10">
        <f t="shared" si="7"/>
        <v>5811695368</v>
      </c>
    </row>
    <row r="140" spans="1:10" x14ac:dyDescent="0.2">
      <c r="A140" s="108">
        <v>135</v>
      </c>
      <c r="B140" s="218" t="s">
        <v>271</v>
      </c>
      <c r="C140" s="30" t="s">
        <v>272</v>
      </c>
      <c r="D140" s="10">
        <f>'КС '!D140+Гемодиализ!F140+Гемодиализ!G140</f>
        <v>1050530133</v>
      </c>
      <c r="E140" s="10">
        <f>ДС!D139+Гемодиализ!H140</f>
        <v>4930377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59295876</v>
      </c>
      <c r="G140" s="10">
        <f>СМП!D140</f>
        <v>0</v>
      </c>
      <c r="H140" s="10">
        <f t="shared" si="6"/>
        <v>1114756386</v>
      </c>
      <c r="I140" s="10"/>
      <c r="J140" s="10">
        <f t="shared" si="7"/>
        <v>1114756386</v>
      </c>
    </row>
    <row r="141" spans="1:10" x14ac:dyDescent="0.2">
      <c r="A141" s="108">
        <v>136</v>
      </c>
      <c r="B141" s="14" t="s">
        <v>273</v>
      </c>
      <c r="C141" s="30" t="s">
        <v>274</v>
      </c>
      <c r="D141" s="10">
        <f>'КС '!D141+Гемодиализ!F141+Гемодиализ!G141</f>
        <v>896322838</v>
      </c>
      <c r="E141" s="10">
        <f>ДС!D140+Гемодиализ!H141</f>
        <v>66019337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118416987</v>
      </c>
      <c r="G141" s="10">
        <f>СМП!D141</f>
        <v>0</v>
      </c>
      <c r="H141" s="10">
        <f t="shared" si="6"/>
        <v>1080759162</v>
      </c>
      <c r="I141" s="10"/>
      <c r="J141" s="10">
        <f t="shared" si="7"/>
        <v>1080759162</v>
      </c>
    </row>
    <row r="142" spans="1:10" ht="10.5" customHeight="1" x14ac:dyDescent="0.2">
      <c r="A142" s="108">
        <v>137</v>
      </c>
      <c r="B142" s="218" t="s">
        <v>275</v>
      </c>
      <c r="C142" s="30" t="s">
        <v>276</v>
      </c>
      <c r="D142" s="10">
        <f>'КС '!D142+Гемодиализ!F142+Гемодиализ!G142</f>
        <v>589140144</v>
      </c>
      <c r="E142" s="10">
        <f>ДС!D141+Гемодиализ!H142</f>
        <v>234654751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28073590</v>
      </c>
      <c r="G142" s="10">
        <f>СМП!D142</f>
        <v>0</v>
      </c>
      <c r="H142" s="10">
        <f t="shared" si="6"/>
        <v>851868485</v>
      </c>
      <c r="I142" s="10"/>
      <c r="J142" s="10">
        <f t="shared" si="7"/>
        <v>851868485</v>
      </c>
    </row>
    <row r="143" spans="1:10" x14ac:dyDescent="0.2">
      <c r="A143" s="108">
        <v>138</v>
      </c>
      <c r="B143" s="14" t="s">
        <v>277</v>
      </c>
      <c r="C143" s="30" t="s">
        <v>278</v>
      </c>
      <c r="D143" s="10">
        <f>'КС '!D143+Гемодиализ!F143+Гемодиализ!G143</f>
        <v>177059269</v>
      </c>
      <c r="E143" s="10">
        <f>ДС!D142+Гемодиализ!H143</f>
        <v>30376204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78963981</v>
      </c>
      <c r="G143" s="10">
        <f>СМП!D143</f>
        <v>0</v>
      </c>
      <c r="H143" s="10">
        <f t="shared" si="6"/>
        <v>286399454</v>
      </c>
      <c r="I143" s="10"/>
      <c r="J143" s="10">
        <f t="shared" si="7"/>
        <v>286399454</v>
      </c>
    </row>
    <row r="144" spans="1:10" x14ac:dyDescent="0.2">
      <c r="A144" s="108">
        <v>139</v>
      </c>
      <c r="B144" s="14" t="s">
        <v>279</v>
      </c>
      <c r="C144" s="30" t="s">
        <v>280</v>
      </c>
      <c r="D144" s="10">
        <f>'КС '!D144+Гемодиализ!F144+Гемодиализ!G144</f>
        <v>901549873</v>
      </c>
      <c r="E144" s="10">
        <f>ДС!D143+Гемодиализ!H144</f>
        <v>27837666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85550253.976106495</v>
      </c>
      <c r="G144" s="10">
        <f>СМП!D144</f>
        <v>0</v>
      </c>
      <c r="H144" s="10">
        <f t="shared" si="6"/>
        <v>1014937792.9761065</v>
      </c>
      <c r="I144" s="10"/>
      <c r="J144" s="10">
        <f t="shared" si="7"/>
        <v>1014937792.9761065</v>
      </c>
    </row>
    <row r="145" spans="1:10" x14ac:dyDescent="0.2">
      <c r="A145" s="108">
        <v>140</v>
      </c>
      <c r="B145" s="218" t="s">
        <v>281</v>
      </c>
      <c r="C145" s="30" t="s">
        <v>282</v>
      </c>
      <c r="D145" s="10">
        <f>'КС '!D145+Гемодиализ!F145+Гемодиализ!G145</f>
        <v>0</v>
      </c>
      <c r="E145" s="10">
        <f>ДС!D144+Гемодиализ!H145</f>
        <v>54901623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127661476</v>
      </c>
      <c r="G145" s="10">
        <f>СМП!D145</f>
        <v>0</v>
      </c>
      <c r="H145" s="10">
        <f t="shared" si="6"/>
        <v>182563099</v>
      </c>
      <c r="I145" s="10"/>
      <c r="J145" s="10">
        <f t="shared" si="7"/>
        <v>182563099</v>
      </c>
    </row>
    <row r="146" spans="1:10" x14ac:dyDescent="0.2">
      <c r="A146" s="108">
        <v>141</v>
      </c>
      <c r="B146" s="218" t="s">
        <v>283</v>
      </c>
      <c r="C146" s="30" t="s">
        <v>284</v>
      </c>
      <c r="D146" s="10">
        <f>'КС '!D146+Гемодиализ!F146+Гемодиализ!G146</f>
        <v>0</v>
      </c>
      <c r="E146" s="10">
        <f>ДС!D145+Гемодиализ!H146</f>
        <v>26324370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44659546.32</v>
      </c>
      <c r="G146" s="10">
        <f>СМП!D146</f>
        <v>0</v>
      </c>
      <c r="H146" s="10">
        <f t="shared" si="6"/>
        <v>70983916.319999993</v>
      </c>
      <c r="I146" s="10"/>
      <c r="J146" s="10">
        <f t="shared" si="7"/>
        <v>70983916.319999993</v>
      </c>
    </row>
    <row r="147" spans="1:10" x14ac:dyDescent="0.2">
      <c r="A147" s="108">
        <v>142</v>
      </c>
      <c r="B147" s="218" t="s">
        <v>285</v>
      </c>
      <c r="C147" s="30" t="s">
        <v>286</v>
      </c>
      <c r="D147" s="10">
        <f>'КС '!D147+Гемодиализ!F147+Гемодиализ!G147</f>
        <v>342342848</v>
      </c>
      <c r="E147" s="10">
        <f>ДС!D146+Гемодиализ!H147</f>
        <v>18454714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29065943</v>
      </c>
      <c r="G147" s="10">
        <f>СМП!D147</f>
        <v>0</v>
      </c>
      <c r="H147" s="10">
        <f t="shared" si="6"/>
        <v>389863505</v>
      </c>
      <c r="I147" s="10"/>
      <c r="J147" s="10">
        <f t="shared" si="7"/>
        <v>389863505</v>
      </c>
    </row>
    <row r="148" spans="1:10" x14ac:dyDescent="0.2">
      <c r="A148" s="108">
        <v>143</v>
      </c>
      <c r="B148" s="14" t="s">
        <v>287</v>
      </c>
      <c r="C148" s="30" t="s">
        <v>288</v>
      </c>
      <c r="D148" s="10">
        <f>'КС '!D148+Гемодиализ!F148+Гемодиализ!G148</f>
        <v>988594331</v>
      </c>
      <c r="E148" s="10">
        <f>ДС!D147+Гемодиализ!H148</f>
        <v>0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87979705</v>
      </c>
      <c r="G148" s="10">
        <f>СМП!D148</f>
        <v>0</v>
      </c>
      <c r="H148" s="10">
        <f t="shared" si="6"/>
        <v>1076574036</v>
      </c>
      <c r="I148" s="10"/>
      <c r="J148" s="10">
        <f t="shared" si="7"/>
        <v>1076574036</v>
      </c>
    </row>
    <row r="149" spans="1:10" x14ac:dyDescent="0.2">
      <c r="A149" s="108">
        <v>144</v>
      </c>
      <c r="B149" s="217" t="s">
        <v>289</v>
      </c>
      <c r="C149" s="30" t="s">
        <v>290</v>
      </c>
      <c r="D149" s="10">
        <f>'КС '!D149+Гемодиализ!F149+Гемодиализ!G149</f>
        <v>961970808</v>
      </c>
      <c r="E149" s="10">
        <f>ДС!D148+Гемодиализ!H149</f>
        <v>75559491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533603664.634</v>
      </c>
      <c r="G149" s="10">
        <f>СМП!D149</f>
        <v>0</v>
      </c>
      <c r="H149" s="10">
        <f t="shared" si="6"/>
        <v>1571133963.6340001</v>
      </c>
      <c r="I149" s="10"/>
      <c r="J149" s="10">
        <f t="shared" si="7"/>
        <v>1571133963.6340001</v>
      </c>
    </row>
    <row r="150" spans="1:10" x14ac:dyDescent="0.2">
      <c r="A150" s="108">
        <v>145</v>
      </c>
      <c r="B150" s="218" t="s">
        <v>291</v>
      </c>
      <c r="C150" s="30" t="s">
        <v>292</v>
      </c>
      <c r="D150" s="10">
        <f>'КС '!D150+Гемодиализ!F150+Гемодиализ!G150</f>
        <v>1352126925</v>
      </c>
      <c r="E150" s="10">
        <f>ДС!D149+Гемодиализ!H150</f>
        <v>41197512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49889357</v>
      </c>
      <c r="G150" s="10">
        <f>СМП!D150</f>
        <v>0</v>
      </c>
      <c r="H150" s="10">
        <f t="shared" si="6"/>
        <v>1443213794</v>
      </c>
      <c r="I150" s="10"/>
      <c r="J150" s="10">
        <f t="shared" si="7"/>
        <v>1443213794</v>
      </c>
    </row>
    <row r="151" spans="1:10" x14ac:dyDescent="0.2">
      <c r="A151" s="108">
        <v>146</v>
      </c>
      <c r="B151" s="14" t="s">
        <v>293</v>
      </c>
      <c r="C151" s="30" t="s">
        <v>294</v>
      </c>
      <c r="D151" s="10">
        <f>'КС '!D151+Гемодиализ!F151+Гемодиализ!G151</f>
        <v>0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44466608</v>
      </c>
      <c r="G151" s="10">
        <f>СМП!D151</f>
        <v>0</v>
      </c>
      <c r="H151" s="10">
        <f t="shared" si="6"/>
        <v>44466608</v>
      </c>
      <c r="I151" s="10"/>
      <c r="J151" s="10">
        <f t="shared" si="7"/>
        <v>44466608</v>
      </c>
    </row>
    <row r="152" spans="1:10" x14ac:dyDescent="0.2">
      <c r="A152" s="108">
        <v>147</v>
      </c>
      <c r="B152" s="14" t="s">
        <v>295</v>
      </c>
      <c r="C152" s="30" t="s">
        <v>296</v>
      </c>
      <c r="D152" s="10">
        <f>'КС '!D152+Гемодиализ!F152+Гемодиализ!G152</f>
        <v>0</v>
      </c>
      <c r="E152" s="10">
        <f>ДС!D151+Гемодиализ!H152</f>
        <v>0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661551</v>
      </c>
      <c r="G152" s="10">
        <f>СМП!D152</f>
        <v>0</v>
      </c>
      <c r="H152" s="10">
        <f t="shared" si="6"/>
        <v>661551</v>
      </c>
      <c r="I152" s="10"/>
      <c r="J152" s="10">
        <f t="shared" si="7"/>
        <v>661551</v>
      </c>
    </row>
    <row r="153" spans="1:10" ht="12.75" x14ac:dyDescent="0.2">
      <c r="A153" s="108">
        <v>148</v>
      </c>
      <c r="B153" s="226" t="s">
        <v>297</v>
      </c>
      <c r="C153" s="73" t="s">
        <v>298</v>
      </c>
      <c r="D153" s="10">
        <f>'КС '!D153+Гемодиализ!F153+Гемодиализ!G153</f>
        <v>0</v>
      </c>
      <c r="E153" s="10">
        <f>ДС!D152+Гемодиализ!H153</f>
        <v>309281830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216721234</v>
      </c>
      <c r="G153" s="10">
        <f>СМП!D153</f>
        <v>0</v>
      </c>
      <c r="H153" s="10">
        <f t="shared" si="6"/>
        <v>526003064</v>
      </c>
      <c r="I153" s="10">
        <f>'СБП на 2021 '!D8</f>
        <v>82100000</v>
      </c>
      <c r="J153" s="10">
        <f t="shared" si="7"/>
        <v>608103064</v>
      </c>
    </row>
    <row r="154" spans="1:10" x14ac:dyDescent="0.2">
      <c r="E154" s="3"/>
      <c r="F154" s="3"/>
      <c r="G154" s="3"/>
      <c r="H154" s="3"/>
      <c r="I154" s="3"/>
      <c r="J154" s="3"/>
    </row>
  </sheetData>
  <mergeCells count="7">
    <mergeCell ref="J4:J5"/>
    <mergeCell ref="D4:H4"/>
    <mergeCell ref="I4:I5"/>
    <mergeCell ref="A2:J2"/>
    <mergeCell ref="A4:A5"/>
    <mergeCell ref="B4:B5"/>
    <mergeCell ref="C4:C5"/>
  </mergeCells>
  <pageMargins left="0.59055118110236227" right="0" top="0.19685039370078741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J21" sqref="J21"/>
    </sheetView>
  </sheetViews>
  <sheetFormatPr defaultRowHeight="12.75" x14ac:dyDescent="0.2"/>
  <cols>
    <col min="1" max="1" width="4.5703125" style="66" customWidth="1"/>
    <col min="2" max="2" width="10" style="66" customWidth="1"/>
    <col min="3" max="3" width="29.85546875" style="67" customWidth="1"/>
    <col min="4" max="6" width="15.28515625" style="66" customWidth="1"/>
    <col min="7" max="16384" width="9.140625" style="66"/>
  </cols>
  <sheetData>
    <row r="1" spans="1:6" ht="27.75" customHeight="1" x14ac:dyDescent="0.2">
      <c r="A1" s="198" t="s">
        <v>354</v>
      </c>
      <c r="B1" s="198"/>
      <c r="C1" s="198"/>
      <c r="D1" s="198"/>
      <c r="E1" s="198"/>
      <c r="F1" s="198"/>
    </row>
    <row r="2" spans="1:6" x14ac:dyDescent="0.2">
      <c r="F2" s="78" t="s">
        <v>327</v>
      </c>
    </row>
    <row r="3" spans="1:6" ht="12.75" customHeight="1" x14ac:dyDescent="0.2">
      <c r="A3" s="199" t="s">
        <v>0</v>
      </c>
      <c r="B3" s="199" t="s">
        <v>1</v>
      </c>
      <c r="C3" s="200" t="s">
        <v>2</v>
      </c>
      <c r="D3" s="201" t="s">
        <v>346</v>
      </c>
      <c r="E3" s="202" t="s">
        <v>347</v>
      </c>
      <c r="F3" s="203"/>
    </row>
    <row r="4" spans="1:6" ht="28.5" customHeight="1" x14ac:dyDescent="0.2">
      <c r="A4" s="199"/>
      <c r="B4" s="199"/>
      <c r="C4" s="200"/>
      <c r="D4" s="201"/>
      <c r="E4" s="68" t="s">
        <v>348</v>
      </c>
      <c r="F4" s="106" t="s">
        <v>349</v>
      </c>
    </row>
    <row r="5" spans="1:6" s="70" customFormat="1" ht="43.5" customHeight="1" x14ac:dyDescent="0.2">
      <c r="A5" s="195" t="s">
        <v>350</v>
      </c>
      <c r="B5" s="196"/>
      <c r="C5" s="197"/>
      <c r="D5" s="69">
        <f>D6+D7</f>
        <v>167746963</v>
      </c>
      <c r="E5" s="69">
        <f>E6+E7</f>
        <v>167746963</v>
      </c>
      <c r="F5" s="69"/>
    </row>
    <row r="6" spans="1:6" ht="62.25" customHeight="1" x14ac:dyDescent="0.2">
      <c r="A6" s="71">
        <v>1</v>
      </c>
      <c r="B6" s="72" t="s">
        <v>255</v>
      </c>
      <c r="C6" s="73" t="s">
        <v>256</v>
      </c>
      <c r="D6" s="80">
        <f>E6</f>
        <v>99516965</v>
      </c>
      <c r="E6" s="81">
        <v>99516965</v>
      </c>
      <c r="F6" s="71"/>
    </row>
    <row r="7" spans="1:6" ht="14.25" customHeight="1" x14ac:dyDescent="0.2">
      <c r="A7" s="71">
        <v>2</v>
      </c>
      <c r="B7" s="25" t="s">
        <v>257</v>
      </c>
      <c r="C7" s="26" t="s">
        <v>258</v>
      </c>
      <c r="D7" s="80">
        <f>E7</f>
        <v>68229998</v>
      </c>
      <c r="E7" s="81">
        <v>68229998</v>
      </c>
      <c r="F7" s="71"/>
    </row>
    <row r="8" spans="1:6" s="70" customFormat="1" ht="25.5" customHeight="1" x14ac:dyDescent="0.2">
      <c r="A8" s="195" t="s">
        <v>351</v>
      </c>
      <c r="B8" s="196"/>
      <c r="C8" s="197"/>
      <c r="D8" s="74">
        <f>D10+D11</f>
        <v>82100000</v>
      </c>
      <c r="E8" s="74"/>
      <c r="F8" s="74">
        <f>F10+F11</f>
        <v>82100000</v>
      </c>
    </row>
    <row r="9" spans="1:6" ht="16.5" customHeight="1" x14ac:dyDescent="0.2">
      <c r="A9" s="71">
        <v>3</v>
      </c>
      <c r="B9" s="25" t="s">
        <v>297</v>
      </c>
      <c r="C9" s="26" t="s">
        <v>298</v>
      </c>
      <c r="D9" s="71"/>
      <c r="E9" s="75"/>
      <c r="F9" s="71"/>
    </row>
    <row r="10" spans="1:6" x14ac:dyDescent="0.2">
      <c r="A10" s="71"/>
      <c r="B10" s="71"/>
      <c r="C10" s="84" t="s">
        <v>352</v>
      </c>
      <c r="D10" s="80">
        <f>E10+F10</f>
        <v>15476000</v>
      </c>
      <c r="E10" s="81"/>
      <c r="F10" s="81">
        <v>15476000</v>
      </c>
    </row>
    <row r="11" spans="1:6" x14ac:dyDescent="0.2">
      <c r="A11" s="71"/>
      <c r="B11" s="71"/>
      <c r="C11" s="84" t="s">
        <v>353</v>
      </c>
      <c r="D11" s="80">
        <f>E11+F11</f>
        <v>66624000</v>
      </c>
      <c r="E11" s="81"/>
      <c r="F11" s="81">
        <v>66624000</v>
      </c>
    </row>
    <row r="12" spans="1:6" x14ac:dyDescent="0.2">
      <c r="D12" s="76"/>
      <c r="E12" s="82"/>
      <c r="F12" s="82"/>
    </row>
    <row r="13" spans="1:6" x14ac:dyDescent="0.2">
      <c r="D13" s="76"/>
      <c r="E13" s="82"/>
      <c r="F13" s="82"/>
    </row>
    <row r="14" spans="1:6" x14ac:dyDescent="0.2">
      <c r="D14" s="82"/>
      <c r="E14" s="76"/>
      <c r="F14" s="76"/>
    </row>
    <row r="15" spans="1:6" x14ac:dyDescent="0.2">
      <c r="D15" s="82"/>
    </row>
    <row r="16" spans="1:6" x14ac:dyDescent="0.2">
      <c r="D16" s="82"/>
    </row>
    <row r="17" spans="4:4" x14ac:dyDescent="0.2">
      <c r="D17" s="82"/>
    </row>
    <row r="18" spans="4:4" x14ac:dyDescent="0.2">
      <c r="D18" s="82"/>
    </row>
  </sheetData>
  <mergeCells count="8">
    <mergeCell ref="A8:C8"/>
    <mergeCell ref="A1:F1"/>
    <mergeCell ref="A3:A4"/>
    <mergeCell ref="B3:B4"/>
    <mergeCell ref="C3:C4"/>
    <mergeCell ref="D3:D4"/>
    <mergeCell ref="E3:F3"/>
    <mergeCell ref="A5:C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zoomScale="110" zoomScaleNormal="110" workbookViewId="0">
      <pane xSplit="3" ySplit="5" topLeftCell="D132" activePane="bottomRight" state="frozen"/>
      <selection pane="topRight" activeCell="D1" sqref="D1"/>
      <selection pane="bottomLeft" activeCell="A6" sqref="A6"/>
      <selection pane="bottomRight" activeCell="K19" sqref="K1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190" t="s">
        <v>338</v>
      </c>
      <c r="B2" s="190"/>
      <c r="C2" s="190"/>
      <c r="D2" s="190"/>
      <c r="E2" s="190"/>
      <c r="F2" s="190"/>
      <c r="G2" s="190"/>
    </row>
    <row r="3" spans="1:7" x14ac:dyDescent="0.2">
      <c r="C3" s="4"/>
      <c r="D3" s="4"/>
      <c r="E3" s="4"/>
      <c r="F3" s="4"/>
      <c r="G3" s="3" t="s">
        <v>327</v>
      </c>
    </row>
    <row r="4" spans="1:7" s="5" customFormat="1" ht="24.75" customHeight="1" x14ac:dyDescent="0.2">
      <c r="A4" s="191" t="s">
        <v>0</v>
      </c>
      <c r="B4" s="191" t="s">
        <v>1</v>
      </c>
      <c r="C4" s="193" t="s">
        <v>2</v>
      </c>
      <c r="D4" s="204" t="s">
        <v>339</v>
      </c>
      <c r="E4" s="204"/>
      <c r="F4" s="204"/>
      <c r="G4" s="204"/>
    </row>
    <row r="5" spans="1:7" ht="51.75" customHeight="1" x14ac:dyDescent="0.2">
      <c r="A5" s="192"/>
      <c r="B5" s="192"/>
      <c r="C5" s="194"/>
      <c r="D5" s="36" t="s">
        <v>320</v>
      </c>
      <c r="E5" s="36" t="s">
        <v>340</v>
      </c>
      <c r="F5" s="116" t="s">
        <v>342</v>
      </c>
      <c r="G5" s="116" t="s">
        <v>341</v>
      </c>
    </row>
    <row r="6" spans="1:7" ht="12" customHeight="1" x14ac:dyDescent="0.2">
      <c r="A6" s="7">
        <v>1</v>
      </c>
      <c r="B6" s="8" t="s">
        <v>3</v>
      </c>
      <c r="C6" s="29" t="s">
        <v>4</v>
      </c>
      <c r="D6" s="46">
        <v>15975376</v>
      </c>
      <c r="E6" s="46">
        <v>15109397</v>
      </c>
      <c r="F6" s="46">
        <v>865979</v>
      </c>
      <c r="G6" s="40"/>
    </row>
    <row r="7" spans="1:7" x14ac:dyDescent="0.2">
      <c r="A7" s="7">
        <v>2</v>
      </c>
      <c r="B7" s="11" t="s">
        <v>5</v>
      </c>
      <c r="C7" s="29" t="s">
        <v>6</v>
      </c>
      <c r="D7" s="46">
        <v>16126746</v>
      </c>
      <c r="E7" s="46">
        <v>15549427</v>
      </c>
      <c r="F7" s="46">
        <v>577319</v>
      </c>
      <c r="G7" s="58"/>
    </row>
    <row r="8" spans="1:7" x14ac:dyDescent="0.2">
      <c r="A8" s="7">
        <v>3</v>
      </c>
      <c r="B8" s="12" t="s">
        <v>7</v>
      </c>
      <c r="C8" s="28" t="s">
        <v>8</v>
      </c>
      <c r="D8" s="46">
        <v>46622547</v>
      </c>
      <c r="E8" s="46">
        <v>45900898</v>
      </c>
      <c r="F8" s="99">
        <v>721649</v>
      </c>
      <c r="G8" s="58"/>
    </row>
    <row r="9" spans="1:7" ht="14.25" customHeight="1" x14ac:dyDescent="0.2">
      <c r="A9" s="7">
        <v>4</v>
      </c>
      <c r="B9" s="8" t="s">
        <v>9</v>
      </c>
      <c r="C9" s="29" t="s">
        <v>10</v>
      </c>
      <c r="D9" s="46">
        <v>18110843</v>
      </c>
      <c r="E9" s="46">
        <v>17244864</v>
      </c>
      <c r="F9" s="46">
        <v>865979</v>
      </c>
      <c r="G9" s="58"/>
    </row>
    <row r="10" spans="1:7" x14ac:dyDescent="0.2">
      <c r="A10" s="7">
        <v>5</v>
      </c>
      <c r="B10" s="8" t="s">
        <v>11</v>
      </c>
      <c r="C10" s="29" t="s">
        <v>12</v>
      </c>
      <c r="D10" s="46">
        <v>0</v>
      </c>
      <c r="E10" s="46">
        <v>0</v>
      </c>
      <c r="F10" s="46">
        <v>0</v>
      </c>
      <c r="G10" s="58"/>
    </row>
    <row r="11" spans="1:7" x14ac:dyDescent="0.2">
      <c r="A11" s="7">
        <v>6</v>
      </c>
      <c r="B11" s="12" t="s">
        <v>13</v>
      </c>
      <c r="C11" s="28" t="s">
        <v>14</v>
      </c>
      <c r="D11" s="46">
        <v>271576416</v>
      </c>
      <c r="E11" s="46">
        <v>266091061</v>
      </c>
      <c r="F11" s="99">
        <v>5485355</v>
      </c>
      <c r="G11" s="58">
        <v>0</v>
      </c>
    </row>
    <row r="12" spans="1:7" x14ac:dyDescent="0.2">
      <c r="A12" s="7">
        <v>7</v>
      </c>
      <c r="B12" s="14" t="s">
        <v>15</v>
      </c>
      <c r="C12" s="30" t="s">
        <v>16</v>
      </c>
      <c r="D12" s="46">
        <v>0</v>
      </c>
      <c r="E12" s="46">
        <v>0</v>
      </c>
      <c r="F12" s="100">
        <v>0</v>
      </c>
      <c r="G12" s="58"/>
    </row>
    <row r="13" spans="1:7" x14ac:dyDescent="0.2">
      <c r="A13" s="7">
        <v>8</v>
      </c>
      <c r="B13" s="12" t="s">
        <v>17</v>
      </c>
      <c r="C13" s="28" t="s">
        <v>18</v>
      </c>
      <c r="D13" s="46">
        <v>0</v>
      </c>
      <c r="E13" s="46">
        <v>0</v>
      </c>
      <c r="F13" s="99">
        <v>0</v>
      </c>
      <c r="G13" s="58"/>
    </row>
    <row r="14" spans="1:7" x14ac:dyDescent="0.2">
      <c r="A14" s="7">
        <v>9</v>
      </c>
      <c r="B14" s="12" t="s">
        <v>19</v>
      </c>
      <c r="C14" s="28" t="s">
        <v>20</v>
      </c>
      <c r="D14" s="46">
        <v>17948341</v>
      </c>
      <c r="E14" s="46">
        <v>17515351</v>
      </c>
      <c r="F14" s="99">
        <v>432990</v>
      </c>
      <c r="G14" s="58"/>
    </row>
    <row r="15" spans="1:7" x14ac:dyDescent="0.2">
      <c r="A15" s="7">
        <v>10</v>
      </c>
      <c r="B15" s="12" t="s">
        <v>21</v>
      </c>
      <c r="C15" s="28" t="s">
        <v>22</v>
      </c>
      <c r="D15" s="46">
        <v>0</v>
      </c>
      <c r="E15" s="46">
        <v>0</v>
      </c>
      <c r="F15" s="99">
        <v>0</v>
      </c>
      <c r="G15" s="58"/>
    </row>
    <row r="16" spans="1:7" x14ac:dyDescent="0.2">
      <c r="A16" s="7">
        <v>11</v>
      </c>
      <c r="B16" s="12" t="s">
        <v>23</v>
      </c>
      <c r="C16" s="28" t="s">
        <v>24</v>
      </c>
      <c r="D16" s="46">
        <v>17838281</v>
      </c>
      <c r="E16" s="46">
        <v>17477456</v>
      </c>
      <c r="F16" s="99">
        <v>360825</v>
      </c>
      <c r="G16" s="58"/>
    </row>
    <row r="17" spans="1:7" x14ac:dyDescent="0.2">
      <c r="A17" s="7">
        <v>12</v>
      </c>
      <c r="B17" s="12" t="s">
        <v>25</v>
      </c>
      <c r="C17" s="28" t="s">
        <v>26</v>
      </c>
      <c r="D17" s="46">
        <v>0</v>
      </c>
      <c r="E17" s="46">
        <v>0</v>
      </c>
      <c r="F17" s="99">
        <v>0</v>
      </c>
      <c r="G17" s="58"/>
    </row>
    <row r="18" spans="1:7" x14ac:dyDescent="0.2">
      <c r="A18" s="7">
        <v>13</v>
      </c>
      <c r="B18" s="8" t="s">
        <v>27</v>
      </c>
      <c r="C18" s="28" t="s">
        <v>28</v>
      </c>
      <c r="D18" s="46">
        <v>0</v>
      </c>
      <c r="E18" s="46">
        <v>0</v>
      </c>
      <c r="F18" s="99">
        <v>0</v>
      </c>
      <c r="G18" s="58"/>
    </row>
    <row r="19" spans="1:7" x14ac:dyDescent="0.2">
      <c r="A19" s="7">
        <v>14</v>
      </c>
      <c r="B19" s="8" t="s">
        <v>29</v>
      </c>
      <c r="C19" s="29" t="s">
        <v>30</v>
      </c>
      <c r="D19" s="46">
        <v>0</v>
      </c>
      <c r="E19" s="46">
        <v>0</v>
      </c>
      <c r="F19" s="46">
        <v>0</v>
      </c>
      <c r="G19" s="58"/>
    </row>
    <row r="20" spans="1:7" x14ac:dyDescent="0.2">
      <c r="A20" s="7">
        <v>15</v>
      </c>
      <c r="B20" s="12" t="s">
        <v>31</v>
      </c>
      <c r="C20" s="28" t="s">
        <v>32</v>
      </c>
      <c r="D20" s="46">
        <v>0</v>
      </c>
      <c r="E20" s="46">
        <v>0</v>
      </c>
      <c r="F20" s="99">
        <v>0</v>
      </c>
      <c r="G20" s="58"/>
    </row>
    <row r="21" spans="1:7" x14ac:dyDescent="0.2">
      <c r="A21" s="7">
        <v>16</v>
      </c>
      <c r="B21" s="12" t="s">
        <v>33</v>
      </c>
      <c r="C21" s="28" t="s">
        <v>34</v>
      </c>
      <c r="D21" s="46">
        <v>0</v>
      </c>
      <c r="E21" s="46">
        <v>0</v>
      </c>
      <c r="F21" s="99">
        <v>0</v>
      </c>
      <c r="G21" s="58"/>
    </row>
    <row r="22" spans="1:7" x14ac:dyDescent="0.2">
      <c r="A22" s="7">
        <v>17</v>
      </c>
      <c r="B22" s="12" t="s">
        <v>35</v>
      </c>
      <c r="C22" s="28" t="s">
        <v>36</v>
      </c>
      <c r="D22" s="46">
        <v>0</v>
      </c>
      <c r="E22" s="46">
        <v>0</v>
      </c>
      <c r="F22" s="99">
        <v>0</v>
      </c>
      <c r="G22" s="58"/>
    </row>
    <row r="23" spans="1:7" x14ac:dyDescent="0.2">
      <c r="A23" s="7">
        <v>18</v>
      </c>
      <c r="B23" s="12" t="s">
        <v>37</v>
      </c>
      <c r="C23" s="28" t="s">
        <v>38</v>
      </c>
      <c r="D23" s="46">
        <v>184568742</v>
      </c>
      <c r="E23" s="46">
        <v>182403794</v>
      </c>
      <c r="F23" s="99">
        <v>2164948</v>
      </c>
      <c r="G23" s="58"/>
    </row>
    <row r="24" spans="1:7" x14ac:dyDescent="0.2">
      <c r="A24" s="7">
        <v>19</v>
      </c>
      <c r="B24" s="8" t="s">
        <v>39</v>
      </c>
      <c r="C24" s="29" t="s">
        <v>40</v>
      </c>
      <c r="D24" s="46">
        <v>0</v>
      </c>
      <c r="E24" s="46">
        <v>0</v>
      </c>
      <c r="F24" s="46">
        <v>0</v>
      </c>
      <c r="G24" s="58"/>
    </row>
    <row r="25" spans="1:7" x14ac:dyDescent="0.2">
      <c r="A25" s="7">
        <v>20</v>
      </c>
      <c r="B25" s="8" t="s">
        <v>41</v>
      </c>
      <c r="C25" s="29" t="s">
        <v>42</v>
      </c>
      <c r="D25" s="46">
        <v>0</v>
      </c>
      <c r="E25" s="46">
        <v>0</v>
      </c>
      <c r="F25" s="46">
        <v>0</v>
      </c>
      <c r="G25" s="58"/>
    </row>
    <row r="26" spans="1:7" x14ac:dyDescent="0.2">
      <c r="A26" s="7">
        <v>21</v>
      </c>
      <c r="B26" s="8" t="s">
        <v>43</v>
      </c>
      <c r="C26" s="29" t="s">
        <v>44</v>
      </c>
      <c r="D26" s="46">
        <v>0</v>
      </c>
      <c r="E26" s="46">
        <v>0</v>
      </c>
      <c r="F26" s="46">
        <v>0</v>
      </c>
      <c r="G26" s="58"/>
    </row>
    <row r="27" spans="1:7" x14ac:dyDescent="0.2">
      <c r="A27" s="7">
        <v>22</v>
      </c>
      <c r="B27" s="8" t="s">
        <v>45</v>
      </c>
      <c r="C27" s="29" t="s">
        <v>46</v>
      </c>
      <c r="D27" s="46">
        <v>127987791</v>
      </c>
      <c r="E27" s="46">
        <v>126400163</v>
      </c>
      <c r="F27" s="46">
        <v>1587628</v>
      </c>
      <c r="G27" s="58"/>
    </row>
    <row r="28" spans="1:7" x14ac:dyDescent="0.2">
      <c r="A28" s="7">
        <v>23</v>
      </c>
      <c r="B28" s="12" t="s">
        <v>47</v>
      </c>
      <c r="C28" s="28" t="s">
        <v>48</v>
      </c>
      <c r="D28" s="46">
        <v>25354667</v>
      </c>
      <c r="E28" s="46">
        <v>24831304</v>
      </c>
      <c r="F28" s="99">
        <v>523363.00000000006</v>
      </c>
      <c r="G28" s="58"/>
    </row>
    <row r="29" spans="1:7" ht="12" customHeight="1" x14ac:dyDescent="0.2">
      <c r="A29" s="7">
        <v>24</v>
      </c>
      <c r="B29" s="12" t="s">
        <v>49</v>
      </c>
      <c r="C29" s="28" t="s">
        <v>50</v>
      </c>
      <c r="D29" s="46">
        <v>0</v>
      </c>
      <c r="E29" s="46">
        <v>0</v>
      </c>
      <c r="F29" s="99">
        <v>0</v>
      </c>
      <c r="G29" s="58"/>
    </row>
    <row r="30" spans="1:7" ht="24" x14ac:dyDescent="0.2">
      <c r="A30" s="7">
        <v>25</v>
      </c>
      <c r="B30" s="12" t="s">
        <v>51</v>
      </c>
      <c r="C30" s="28" t="s">
        <v>52</v>
      </c>
      <c r="D30" s="46">
        <v>0</v>
      </c>
      <c r="E30" s="46">
        <v>0</v>
      </c>
      <c r="F30" s="99">
        <v>0</v>
      </c>
      <c r="G30" s="58"/>
    </row>
    <row r="31" spans="1:7" x14ac:dyDescent="0.2">
      <c r="A31" s="7">
        <v>26</v>
      </c>
      <c r="B31" s="8" t="s">
        <v>53</v>
      </c>
      <c r="C31" s="30" t="s">
        <v>54</v>
      </c>
      <c r="D31" s="46">
        <v>0</v>
      </c>
      <c r="E31" s="46">
        <v>0</v>
      </c>
      <c r="F31" s="100">
        <v>0</v>
      </c>
      <c r="G31" s="58"/>
    </row>
    <row r="32" spans="1:7" x14ac:dyDescent="0.2">
      <c r="A32" s="7">
        <v>27</v>
      </c>
      <c r="B32" s="12" t="s">
        <v>55</v>
      </c>
      <c r="C32" s="28" t="s">
        <v>56</v>
      </c>
      <c r="D32" s="46">
        <v>0</v>
      </c>
      <c r="E32" s="46">
        <v>0</v>
      </c>
      <c r="F32" s="99">
        <v>0</v>
      </c>
      <c r="G32" s="58"/>
    </row>
    <row r="33" spans="1:7" ht="24" customHeight="1" x14ac:dyDescent="0.2">
      <c r="A33" s="7">
        <v>28</v>
      </c>
      <c r="B33" s="12" t="s">
        <v>57</v>
      </c>
      <c r="C33" s="28" t="s">
        <v>58</v>
      </c>
      <c r="D33" s="46">
        <v>0</v>
      </c>
      <c r="E33" s="46">
        <v>0</v>
      </c>
      <c r="F33" s="99">
        <v>0</v>
      </c>
      <c r="G33" s="58"/>
    </row>
    <row r="34" spans="1:7" ht="12" customHeight="1" x14ac:dyDescent="0.2">
      <c r="A34" s="7">
        <v>29</v>
      </c>
      <c r="B34" s="8" t="s">
        <v>59</v>
      </c>
      <c r="C34" s="29" t="s">
        <v>60</v>
      </c>
      <c r="D34" s="46">
        <v>0</v>
      </c>
      <c r="E34" s="46">
        <v>0</v>
      </c>
      <c r="F34" s="46">
        <v>0</v>
      </c>
      <c r="G34" s="58"/>
    </row>
    <row r="35" spans="1:7" x14ac:dyDescent="0.2">
      <c r="A35" s="7">
        <v>30</v>
      </c>
      <c r="B35" s="11" t="s">
        <v>61</v>
      </c>
      <c r="C35" s="30" t="s">
        <v>62</v>
      </c>
      <c r="D35" s="46">
        <v>0</v>
      </c>
      <c r="E35" s="46">
        <v>0</v>
      </c>
      <c r="F35" s="100">
        <v>0</v>
      </c>
      <c r="G35" s="58"/>
    </row>
    <row r="36" spans="1:7" ht="24" x14ac:dyDescent="0.2">
      <c r="A36" s="7">
        <v>31</v>
      </c>
      <c r="B36" s="8" t="s">
        <v>63</v>
      </c>
      <c r="C36" s="29" t="s">
        <v>64</v>
      </c>
      <c r="D36" s="46">
        <v>262774913</v>
      </c>
      <c r="E36" s="46">
        <v>261331615</v>
      </c>
      <c r="F36" s="46">
        <v>1443298</v>
      </c>
      <c r="G36" s="58"/>
    </row>
    <row r="37" spans="1:7" x14ac:dyDescent="0.2">
      <c r="A37" s="7">
        <v>32</v>
      </c>
      <c r="B37" s="12" t="s">
        <v>65</v>
      </c>
      <c r="C37" s="28" t="s">
        <v>66</v>
      </c>
      <c r="D37" s="46">
        <v>0</v>
      </c>
      <c r="E37" s="46">
        <v>0</v>
      </c>
      <c r="F37" s="99">
        <v>0</v>
      </c>
      <c r="G37" s="58"/>
    </row>
    <row r="38" spans="1:7" x14ac:dyDescent="0.2">
      <c r="A38" s="7">
        <v>33</v>
      </c>
      <c r="B38" s="11" t="s">
        <v>67</v>
      </c>
      <c r="C38" s="29" t="s">
        <v>68</v>
      </c>
      <c r="D38" s="46">
        <v>133378851</v>
      </c>
      <c r="E38" s="46">
        <v>129409781</v>
      </c>
      <c r="F38" s="46">
        <v>3969070</v>
      </c>
      <c r="G38" s="58"/>
    </row>
    <row r="39" spans="1:7" x14ac:dyDescent="0.2">
      <c r="A39" s="7">
        <v>34</v>
      </c>
      <c r="B39" s="14" t="s">
        <v>69</v>
      </c>
      <c r="C39" s="30" t="s">
        <v>70</v>
      </c>
      <c r="D39" s="46">
        <v>112815741</v>
      </c>
      <c r="E39" s="46">
        <v>112452861</v>
      </c>
      <c r="F39" s="100">
        <v>362880</v>
      </c>
      <c r="G39" s="58"/>
    </row>
    <row r="40" spans="1:7" x14ac:dyDescent="0.2">
      <c r="A40" s="7">
        <v>35</v>
      </c>
      <c r="B40" s="8" t="s">
        <v>71</v>
      </c>
      <c r="C40" s="29" t="s">
        <v>72</v>
      </c>
      <c r="D40" s="46">
        <v>0</v>
      </c>
      <c r="E40" s="46">
        <v>0</v>
      </c>
      <c r="F40" s="46">
        <v>0</v>
      </c>
      <c r="G40" s="58"/>
    </row>
    <row r="41" spans="1:7" x14ac:dyDescent="0.2">
      <c r="A41" s="7">
        <v>36</v>
      </c>
      <c r="B41" s="11" t="s">
        <v>73</v>
      </c>
      <c r="C41" s="29" t="s">
        <v>74</v>
      </c>
      <c r="D41" s="46">
        <v>9877762</v>
      </c>
      <c r="E41" s="46">
        <v>9877762</v>
      </c>
      <c r="F41" s="46">
        <v>0</v>
      </c>
      <c r="G41" s="58"/>
    </row>
    <row r="42" spans="1:7" x14ac:dyDescent="0.2">
      <c r="A42" s="7">
        <v>37</v>
      </c>
      <c r="B42" s="12" t="s">
        <v>75</v>
      </c>
      <c r="C42" s="28" t="s">
        <v>76</v>
      </c>
      <c r="D42" s="46">
        <v>67234798</v>
      </c>
      <c r="E42" s="46">
        <v>66439342</v>
      </c>
      <c r="F42" s="99">
        <v>795456</v>
      </c>
      <c r="G42" s="58"/>
    </row>
    <row r="43" spans="1:7" x14ac:dyDescent="0.2">
      <c r="A43" s="7">
        <v>38</v>
      </c>
      <c r="B43" s="11" t="s">
        <v>77</v>
      </c>
      <c r="C43" s="29" t="s">
        <v>78</v>
      </c>
      <c r="D43" s="46">
        <v>26170346</v>
      </c>
      <c r="E43" s="46">
        <v>25304367</v>
      </c>
      <c r="F43" s="46">
        <v>865979</v>
      </c>
      <c r="G43" s="58"/>
    </row>
    <row r="44" spans="1:7" x14ac:dyDescent="0.2">
      <c r="A44" s="7">
        <v>39</v>
      </c>
      <c r="B44" s="8" t="s">
        <v>79</v>
      </c>
      <c r="C44" s="29" t="s">
        <v>80</v>
      </c>
      <c r="D44" s="46">
        <v>32819418</v>
      </c>
      <c r="E44" s="46">
        <v>32169934</v>
      </c>
      <c r="F44" s="46">
        <v>649484</v>
      </c>
      <c r="G44" s="58"/>
    </row>
    <row r="45" spans="1:7" x14ac:dyDescent="0.2">
      <c r="A45" s="7">
        <v>40</v>
      </c>
      <c r="B45" s="16" t="s">
        <v>81</v>
      </c>
      <c r="C45" s="31" t="s">
        <v>82</v>
      </c>
      <c r="D45" s="46">
        <v>11551569</v>
      </c>
      <c r="E45" s="46">
        <v>11551569</v>
      </c>
      <c r="F45" s="101">
        <v>0</v>
      </c>
      <c r="G45" s="58"/>
    </row>
    <row r="46" spans="1:7" x14ac:dyDescent="0.2">
      <c r="A46" s="7">
        <v>41</v>
      </c>
      <c r="B46" s="8" t="s">
        <v>83</v>
      </c>
      <c r="C46" s="29" t="s">
        <v>84</v>
      </c>
      <c r="D46" s="46">
        <v>15152849</v>
      </c>
      <c r="E46" s="46">
        <v>14792024</v>
      </c>
      <c r="F46" s="46">
        <v>360825</v>
      </c>
      <c r="G46" s="58"/>
    </row>
    <row r="47" spans="1:7" x14ac:dyDescent="0.2">
      <c r="A47" s="7">
        <v>42</v>
      </c>
      <c r="B47" s="14" t="s">
        <v>85</v>
      </c>
      <c r="C47" s="30" t="s">
        <v>86</v>
      </c>
      <c r="D47" s="46">
        <v>25995061</v>
      </c>
      <c r="E47" s="46">
        <v>25634236</v>
      </c>
      <c r="F47" s="100">
        <v>360825</v>
      </c>
      <c r="G47" s="58"/>
    </row>
    <row r="48" spans="1:7" x14ac:dyDescent="0.2">
      <c r="A48" s="7">
        <v>43</v>
      </c>
      <c r="B48" s="12" t="s">
        <v>87</v>
      </c>
      <c r="C48" s="28" t="s">
        <v>88</v>
      </c>
      <c r="D48" s="46">
        <v>6010318</v>
      </c>
      <c r="E48" s="46">
        <v>5938153</v>
      </c>
      <c r="F48" s="99">
        <v>72165</v>
      </c>
      <c r="G48" s="58"/>
    </row>
    <row r="49" spans="1:7" x14ac:dyDescent="0.2">
      <c r="A49" s="7">
        <v>44</v>
      </c>
      <c r="B49" s="11" t="s">
        <v>89</v>
      </c>
      <c r="C49" s="29" t="s">
        <v>90</v>
      </c>
      <c r="D49" s="46">
        <v>0</v>
      </c>
      <c r="E49" s="46">
        <v>0</v>
      </c>
      <c r="F49" s="46">
        <v>0</v>
      </c>
      <c r="G49" s="58"/>
    </row>
    <row r="50" spans="1:7" x14ac:dyDescent="0.2">
      <c r="A50" s="7">
        <v>45</v>
      </c>
      <c r="B50" s="12" t="s">
        <v>91</v>
      </c>
      <c r="C50" s="28" t="s">
        <v>92</v>
      </c>
      <c r="D50" s="46">
        <v>212537541</v>
      </c>
      <c r="E50" s="46">
        <v>206042699</v>
      </c>
      <c r="F50" s="99">
        <v>6494842</v>
      </c>
      <c r="G50" s="58"/>
    </row>
    <row r="51" spans="1:7" x14ac:dyDescent="0.2">
      <c r="A51" s="7">
        <v>46</v>
      </c>
      <c r="B51" s="8" t="s">
        <v>93</v>
      </c>
      <c r="C51" s="29" t="s">
        <v>94</v>
      </c>
      <c r="D51" s="46">
        <v>10953718</v>
      </c>
      <c r="E51" s="46">
        <v>10665058</v>
      </c>
      <c r="F51" s="46">
        <v>288660</v>
      </c>
      <c r="G51" s="58"/>
    </row>
    <row r="52" spans="1:7" ht="10.5" customHeight="1" x14ac:dyDescent="0.2">
      <c r="A52" s="7">
        <v>47</v>
      </c>
      <c r="B52" s="8" t="s">
        <v>95</v>
      </c>
      <c r="C52" s="29" t="s">
        <v>96</v>
      </c>
      <c r="D52" s="46">
        <v>36299378</v>
      </c>
      <c r="E52" s="46">
        <v>36155048</v>
      </c>
      <c r="F52" s="46">
        <v>144330</v>
      </c>
      <c r="G52" s="58"/>
    </row>
    <row r="53" spans="1:7" x14ac:dyDescent="0.2">
      <c r="A53" s="7">
        <v>48</v>
      </c>
      <c r="B53" s="18" t="s">
        <v>97</v>
      </c>
      <c r="C53" s="32" t="s">
        <v>98</v>
      </c>
      <c r="D53" s="46">
        <v>8249029</v>
      </c>
      <c r="E53" s="46">
        <v>8104699</v>
      </c>
      <c r="F53" s="102">
        <v>144330</v>
      </c>
      <c r="G53" s="58"/>
    </row>
    <row r="54" spans="1:7" x14ac:dyDescent="0.2">
      <c r="A54" s="7">
        <v>49</v>
      </c>
      <c r="B54" s="12" t="s">
        <v>99</v>
      </c>
      <c r="C54" s="28" t="s">
        <v>100</v>
      </c>
      <c r="D54" s="46">
        <v>25590987</v>
      </c>
      <c r="E54" s="46">
        <v>25085833</v>
      </c>
      <c r="F54" s="99">
        <v>505154</v>
      </c>
      <c r="G54" s="58"/>
    </row>
    <row r="55" spans="1:7" x14ac:dyDescent="0.2">
      <c r="A55" s="7">
        <v>50</v>
      </c>
      <c r="B55" s="11" t="s">
        <v>101</v>
      </c>
      <c r="C55" s="29" t="s">
        <v>102</v>
      </c>
      <c r="D55" s="46">
        <v>29849933</v>
      </c>
      <c r="E55" s="46">
        <v>29561273</v>
      </c>
      <c r="F55" s="46">
        <v>288660</v>
      </c>
      <c r="G55" s="58"/>
    </row>
    <row r="56" spans="1:7" ht="10.5" customHeight="1" x14ac:dyDescent="0.2">
      <c r="A56" s="7">
        <v>51</v>
      </c>
      <c r="B56" s="12" t="s">
        <v>103</v>
      </c>
      <c r="C56" s="28" t="s">
        <v>104</v>
      </c>
      <c r="D56" s="46">
        <v>5098962</v>
      </c>
      <c r="E56" s="46">
        <v>5098962</v>
      </c>
      <c r="F56" s="99">
        <v>0</v>
      </c>
      <c r="G56" s="58"/>
    </row>
    <row r="57" spans="1:7" x14ac:dyDescent="0.2">
      <c r="A57" s="7">
        <v>52</v>
      </c>
      <c r="B57" s="11" t="s">
        <v>105</v>
      </c>
      <c r="C57" s="29" t="s">
        <v>106</v>
      </c>
      <c r="D57" s="46">
        <v>21101455</v>
      </c>
      <c r="E57" s="46">
        <v>20235476</v>
      </c>
      <c r="F57" s="46">
        <v>865979</v>
      </c>
      <c r="G57" s="58"/>
    </row>
    <row r="58" spans="1:7" x14ac:dyDescent="0.2">
      <c r="A58" s="7">
        <v>53</v>
      </c>
      <c r="B58" s="12" t="s">
        <v>107</v>
      </c>
      <c r="C58" s="28" t="s">
        <v>108</v>
      </c>
      <c r="D58" s="46">
        <v>30575989</v>
      </c>
      <c r="E58" s="46">
        <v>30215164</v>
      </c>
      <c r="F58" s="99">
        <v>360825</v>
      </c>
      <c r="G58" s="58"/>
    </row>
    <row r="59" spans="1:7" x14ac:dyDescent="0.2">
      <c r="A59" s="7">
        <v>54</v>
      </c>
      <c r="B59" s="12" t="s">
        <v>109</v>
      </c>
      <c r="C59" s="28" t="s">
        <v>110</v>
      </c>
      <c r="D59" s="46">
        <v>51462145</v>
      </c>
      <c r="E59" s="46">
        <v>51462145</v>
      </c>
      <c r="F59" s="99">
        <v>0</v>
      </c>
      <c r="G59" s="58"/>
    </row>
    <row r="60" spans="1:7" x14ac:dyDescent="0.2">
      <c r="A60" s="7">
        <v>55</v>
      </c>
      <c r="B60" s="12" t="s">
        <v>111</v>
      </c>
      <c r="C60" s="28" t="s">
        <v>112</v>
      </c>
      <c r="D60" s="46">
        <v>8295647</v>
      </c>
      <c r="E60" s="46">
        <v>8223482</v>
      </c>
      <c r="F60" s="99">
        <v>72165</v>
      </c>
      <c r="G60" s="58"/>
    </row>
    <row r="61" spans="1:7" x14ac:dyDescent="0.2">
      <c r="A61" s="7">
        <v>56</v>
      </c>
      <c r="B61" s="12" t="s">
        <v>113</v>
      </c>
      <c r="C61" s="28" t="s">
        <v>114</v>
      </c>
      <c r="D61" s="46">
        <v>0</v>
      </c>
      <c r="E61" s="46">
        <v>0</v>
      </c>
      <c r="F61" s="99">
        <v>0</v>
      </c>
      <c r="G61" s="58"/>
    </row>
    <row r="62" spans="1:7" x14ac:dyDescent="0.2">
      <c r="A62" s="7">
        <v>57</v>
      </c>
      <c r="B62" s="12" t="s">
        <v>115</v>
      </c>
      <c r="C62" s="28" t="s">
        <v>116</v>
      </c>
      <c r="D62" s="46">
        <v>0</v>
      </c>
      <c r="E62" s="46">
        <v>0</v>
      </c>
      <c r="F62" s="99">
        <v>0</v>
      </c>
      <c r="G62" s="58"/>
    </row>
    <row r="63" spans="1:7" ht="17.25" customHeight="1" x14ac:dyDescent="0.2">
      <c r="A63" s="7">
        <v>58</v>
      </c>
      <c r="B63" s="12" t="s">
        <v>117</v>
      </c>
      <c r="C63" s="28" t="s">
        <v>118</v>
      </c>
      <c r="D63" s="46">
        <v>0</v>
      </c>
      <c r="E63" s="46">
        <v>0</v>
      </c>
      <c r="F63" s="99">
        <v>0</v>
      </c>
      <c r="G63" s="58"/>
    </row>
    <row r="64" spans="1:7" ht="15" customHeight="1" x14ac:dyDescent="0.2">
      <c r="A64" s="7">
        <v>59</v>
      </c>
      <c r="B64" s="11" t="s">
        <v>119</v>
      </c>
      <c r="C64" s="28" t="s">
        <v>120</v>
      </c>
      <c r="D64" s="46">
        <v>0</v>
      </c>
      <c r="E64" s="46">
        <v>0</v>
      </c>
      <c r="F64" s="99">
        <v>0</v>
      </c>
      <c r="G64" s="58"/>
    </row>
    <row r="65" spans="1:7" ht="16.5" customHeight="1" x14ac:dyDescent="0.2">
      <c r="A65" s="7">
        <v>60</v>
      </c>
      <c r="B65" s="14" t="s">
        <v>121</v>
      </c>
      <c r="C65" s="30" t="s">
        <v>122</v>
      </c>
      <c r="D65" s="46">
        <v>0</v>
      </c>
      <c r="E65" s="46">
        <v>0</v>
      </c>
      <c r="F65" s="100">
        <v>0</v>
      </c>
      <c r="G65" s="58"/>
    </row>
    <row r="66" spans="1:7" ht="17.25" customHeight="1" x14ac:dyDescent="0.2">
      <c r="A66" s="7">
        <v>61</v>
      </c>
      <c r="B66" s="11" t="s">
        <v>123</v>
      </c>
      <c r="C66" s="28" t="s">
        <v>124</v>
      </c>
      <c r="D66" s="46">
        <v>0</v>
      </c>
      <c r="E66" s="46">
        <v>0</v>
      </c>
      <c r="F66" s="99">
        <v>0</v>
      </c>
      <c r="G66" s="58"/>
    </row>
    <row r="67" spans="1:7" ht="12.75" customHeight="1" x14ac:dyDescent="0.2">
      <c r="A67" s="7">
        <v>62</v>
      </c>
      <c r="B67" s="12" t="s">
        <v>125</v>
      </c>
      <c r="C67" s="28" t="s">
        <v>126</v>
      </c>
      <c r="D67" s="46">
        <v>0</v>
      </c>
      <c r="E67" s="46">
        <v>0</v>
      </c>
      <c r="F67" s="99">
        <v>0</v>
      </c>
      <c r="G67" s="58"/>
    </row>
    <row r="68" spans="1:7" ht="27.75" customHeight="1" x14ac:dyDescent="0.2">
      <c r="A68" s="7">
        <v>63</v>
      </c>
      <c r="B68" s="8" t="s">
        <v>127</v>
      </c>
      <c r="C68" s="28" t="s">
        <v>128</v>
      </c>
      <c r="D68" s="46">
        <v>0</v>
      </c>
      <c r="E68" s="46">
        <v>0</v>
      </c>
      <c r="F68" s="99">
        <v>0</v>
      </c>
      <c r="G68" s="58"/>
    </row>
    <row r="69" spans="1:7" ht="24" x14ac:dyDescent="0.2">
      <c r="A69" s="7">
        <v>64</v>
      </c>
      <c r="B69" s="8" t="s">
        <v>129</v>
      </c>
      <c r="C69" s="28" t="s">
        <v>130</v>
      </c>
      <c r="D69" s="46">
        <v>0</v>
      </c>
      <c r="E69" s="46">
        <v>0</v>
      </c>
      <c r="F69" s="99">
        <v>0</v>
      </c>
      <c r="G69" s="58"/>
    </row>
    <row r="70" spans="1:7" x14ac:dyDescent="0.2">
      <c r="A70" s="7">
        <v>65</v>
      </c>
      <c r="B70" s="11" t="s">
        <v>131</v>
      </c>
      <c r="C70" s="28" t="s">
        <v>132</v>
      </c>
      <c r="D70" s="46">
        <v>0</v>
      </c>
      <c r="E70" s="46">
        <v>0</v>
      </c>
      <c r="F70" s="99">
        <v>0</v>
      </c>
      <c r="G70" s="58"/>
    </row>
    <row r="71" spans="1:7" x14ac:dyDescent="0.2">
      <c r="A71" s="7">
        <v>66</v>
      </c>
      <c r="B71" s="8" t="s">
        <v>133</v>
      </c>
      <c r="C71" s="28" t="s">
        <v>134</v>
      </c>
      <c r="D71" s="46">
        <v>0</v>
      </c>
      <c r="E71" s="46">
        <v>0</v>
      </c>
      <c r="F71" s="99">
        <v>0</v>
      </c>
      <c r="G71" s="58"/>
    </row>
    <row r="72" spans="1:7" x14ac:dyDescent="0.2">
      <c r="A72" s="7">
        <v>67</v>
      </c>
      <c r="B72" s="11" t="s">
        <v>135</v>
      </c>
      <c r="C72" s="28" t="s">
        <v>136</v>
      </c>
      <c r="D72" s="46">
        <v>0</v>
      </c>
      <c r="E72" s="46">
        <v>0</v>
      </c>
      <c r="F72" s="99">
        <v>0</v>
      </c>
      <c r="G72" s="58"/>
    </row>
    <row r="73" spans="1:7" x14ac:dyDescent="0.2">
      <c r="A73" s="7">
        <v>68</v>
      </c>
      <c r="B73" s="11" t="s">
        <v>137</v>
      </c>
      <c r="C73" s="28" t="s">
        <v>138</v>
      </c>
      <c r="D73" s="46">
        <v>0</v>
      </c>
      <c r="E73" s="46">
        <v>0</v>
      </c>
      <c r="F73" s="99">
        <v>0</v>
      </c>
      <c r="G73" s="58"/>
    </row>
    <row r="74" spans="1:7" x14ac:dyDescent="0.2">
      <c r="A74" s="7">
        <v>69</v>
      </c>
      <c r="B74" s="11" t="s">
        <v>139</v>
      </c>
      <c r="C74" s="28" t="s">
        <v>140</v>
      </c>
      <c r="D74" s="46">
        <v>0</v>
      </c>
      <c r="E74" s="46">
        <v>0</v>
      </c>
      <c r="F74" s="99">
        <v>0</v>
      </c>
      <c r="G74" s="58"/>
    </row>
    <row r="75" spans="1:7" x14ac:dyDescent="0.2">
      <c r="A75" s="7">
        <v>70</v>
      </c>
      <c r="B75" s="12" t="s">
        <v>141</v>
      </c>
      <c r="C75" s="28" t="s">
        <v>142</v>
      </c>
      <c r="D75" s="46">
        <v>0</v>
      </c>
      <c r="E75" s="46">
        <v>0</v>
      </c>
      <c r="F75" s="99">
        <v>0</v>
      </c>
      <c r="G75" s="58"/>
    </row>
    <row r="76" spans="1:7" x14ac:dyDescent="0.2">
      <c r="A76" s="7">
        <v>71</v>
      </c>
      <c r="B76" s="11" t="s">
        <v>143</v>
      </c>
      <c r="C76" s="29" t="s">
        <v>144</v>
      </c>
      <c r="D76" s="46">
        <v>0</v>
      </c>
      <c r="E76" s="46">
        <v>0</v>
      </c>
      <c r="F76" s="46">
        <v>0</v>
      </c>
      <c r="G76" s="58"/>
    </row>
    <row r="77" spans="1:7" x14ac:dyDescent="0.2">
      <c r="A77" s="7">
        <v>72</v>
      </c>
      <c r="B77" s="12" t="s">
        <v>145</v>
      </c>
      <c r="C77" s="28" t="s">
        <v>146</v>
      </c>
      <c r="D77" s="46">
        <v>0</v>
      </c>
      <c r="E77" s="46">
        <v>0</v>
      </c>
      <c r="F77" s="99">
        <v>0</v>
      </c>
      <c r="G77" s="58"/>
    </row>
    <row r="78" spans="1:7" x14ac:dyDescent="0.2">
      <c r="A78" s="7">
        <v>73</v>
      </c>
      <c r="B78" s="11" t="s">
        <v>147</v>
      </c>
      <c r="C78" s="28" t="s">
        <v>148</v>
      </c>
      <c r="D78" s="46">
        <v>0</v>
      </c>
      <c r="E78" s="46">
        <v>0</v>
      </c>
      <c r="F78" s="99">
        <v>0</v>
      </c>
      <c r="G78" s="58"/>
    </row>
    <row r="79" spans="1:7" x14ac:dyDescent="0.2">
      <c r="A79" s="7">
        <v>74</v>
      </c>
      <c r="B79" s="12" t="s">
        <v>149</v>
      </c>
      <c r="C79" s="28" t="s">
        <v>150</v>
      </c>
      <c r="D79" s="46">
        <v>0</v>
      </c>
      <c r="E79" s="46">
        <v>0</v>
      </c>
      <c r="F79" s="99">
        <v>0</v>
      </c>
      <c r="G79" s="58"/>
    </row>
    <row r="80" spans="1:7" x14ac:dyDescent="0.2">
      <c r="A80" s="7">
        <v>75</v>
      </c>
      <c r="B80" s="12" t="s">
        <v>151</v>
      </c>
      <c r="C80" s="28" t="s">
        <v>152</v>
      </c>
      <c r="D80" s="46">
        <v>0</v>
      </c>
      <c r="E80" s="46">
        <v>0</v>
      </c>
      <c r="F80" s="99">
        <v>0</v>
      </c>
      <c r="G80" s="58"/>
    </row>
    <row r="81" spans="1:7" ht="24" x14ac:dyDescent="0.2">
      <c r="A81" s="7">
        <v>76</v>
      </c>
      <c r="B81" s="20" t="s">
        <v>153</v>
      </c>
      <c r="C81" s="32" t="s">
        <v>154</v>
      </c>
      <c r="D81" s="46">
        <v>0</v>
      </c>
      <c r="E81" s="46">
        <v>0</v>
      </c>
      <c r="F81" s="102">
        <v>0</v>
      </c>
      <c r="G81" s="58"/>
    </row>
    <row r="82" spans="1:7" ht="24" x14ac:dyDescent="0.2">
      <c r="A82" s="7">
        <v>77</v>
      </c>
      <c r="B82" s="8" t="s">
        <v>155</v>
      </c>
      <c r="C82" s="28" t="s">
        <v>156</v>
      </c>
      <c r="D82" s="46">
        <v>0</v>
      </c>
      <c r="E82" s="46">
        <v>0</v>
      </c>
      <c r="F82" s="99">
        <v>0</v>
      </c>
      <c r="G82" s="58"/>
    </row>
    <row r="83" spans="1:7" ht="24" x14ac:dyDescent="0.2">
      <c r="A83" s="7">
        <v>78</v>
      </c>
      <c r="B83" s="11" t="s">
        <v>157</v>
      </c>
      <c r="C83" s="28" t="s">
        <v>158</v>
      </c>
      <c r="D83" s="46">
        <v>0</v>
      </c>
      <c r="E83" s="46">
        <v>0</v>
      </c>
      <c r="F83" s="99">
        <v>0</v>
      </c>
      <c r="G83" s="58"/>
    </row>
    <row r="84" spans="1:7" ht="24" x14ac:dyDescent="0.2">
      <c r="A84" s="7">
        <v>79</v>
      </c>
      <c r="B84" s="11" t="s">
        <v>159</v>
      </c>
      <c r="C84" s="28" t="s">
        <v>160</v>
      </c>
      <c r="D84" s="46">
        <v>0</v>
      </c>
      <c r="E84" s="46">
        <v>0</v>
      </c>
      <c r="F84" s="99">
        <v>0</v>
      </c>
      <c r="G84" s="58"/>
    </row>
    <row r="85" spans="1:7" ht="24" x14ac:dyDescent="0.2">
      <c r="A85" s="7">
        <v>80</v>
      </c>
      <c r="B85" s="8" t="s">
        <v>161</v>
      </c>
      <c r="C85" s="28" t="s">
        <v>162</v>
      </c>
      <c r="D85" s="46">
        <v>0</v>
      </c>
      <c r="E85" s="46">
        <v>0</v>
      </c>
      <c r="F85" s="99">
        <v>0</v>
      </c>
      <c r="G85" s="58"/>
    </row>
    <row r="86" spans="1:7" ht="24" x14ac:dyDescent="0.2">
      <c r="A86" s="7">
        <v>81</v>
      </c>
      <c r="B86" s="8" t="s">
        <v>163</v>
      </c>
      <c r="C86" s="28" t="s">
        <v>164</v>
      </c>
      <c r="D86" s="46">
        <v>0</v>
      </c>
      <c r="E86" s="46">
        <v>0</v>
      </c>
      <c r="F86" s="99">
        <v>0</v>
      </c>
      <c r="G86" s="58"/>
    </row>
    <row r="87" spans="1:7" ht="24" x14ac:dyDescent="0.2">
      <c r="A87" s="7">
        <v>82</v>
      </c>
      <c r="B87" s="8" t="s">
        <v>165</v>
      </c>
      <c r="C87" s="28" t="s">
        <v>166</v>
      </c>
      <c r="D87" s="46">
        <v>0</v>
      </c>
      <c r="E87" s="46">
        <v>0</v>
      </c>
      <c r="F87" s="99">
        <v>0</v>
      </c>
      <c r="G87" s="58"/>
    </row>
    <row r="88" spans="1:7" x14ac:dyDescent="0.2">
      <c r="A88" s="7">
        <v>83</v>
      </c>
      <c r="B88" s="12" t="s">
        <v>167</v>
      </c>
      <c r="C88" s="28" t="s">
        <v>168</v>
      </c>
      <c r="D88" s="46">
        <v>0</v>
      </c>
      <c r="E88" s="46">
        <v>0</v>
      </c>
      <c r="F88" s="99">
        <v>0</v>
      </c>
      <c r="G88" s="58"/>
    </row>
    <row r="89" spans="1:7" x14ac:dyDescent="0.2">
      <c r="A89" s="7">
        <v>84</v>
      </c>
      <c r="B89" s="8" t="s">
        <v>169</v>
      </c>
      <c r="C89" s="28" t="s">
        <v>170</v>
      </c>
      <c r="D89" s="46">
        <v>0</v>
      </c>
      <c r="E89" s="46">
        <v>0</v>
      </c>
      <c r="F89" s="99">
        <v>0</v>
      </c>
      <c r="G89" s="58"/>
    </row>
    <row r="90" spans="1:7" x14ac:dyDescent="0.2">
      <c r="A90" s="7">
        <v>85</v>
      </c>
      <c r="B90" s="12" t="s">
        <v>171</v>
      </c>
      <c r="C90" s="28" t="s">
        <v>172</v>
      </c>
      <c r="D90" s="46">
        <v>0</v>
      </c>
      <c r="E90" s="46">
        <v>0</v>
      </c>
      <c r="F90" s="99">
        <v>0</v>
      </c>
      <c r="G90" s="58"/>
    </row>
    <row r="91" spans="1:7" x14ac:dyDescent="0.2">
      <c r="A91" s="7">
        <v>86</v>
      </c>
      <c r="B91" s="14" t="s">
        <v>173</v>
      </c>
      <c r="C91" s="30" t="s">
        <v>174</v>
      </c>
      <c r="D91" s="46">
        <v>0</v>
      </c>
      <c r="E91" s="46">
        <v>0</v>
      </c>
      <c r="F91" s="100">
        <v>0</v>
      </c>
      <c r="G91" s="58"/>
    </row>
    <row r="92" spans="1:7" x14ac:dyDescent="0.2">
      <c r="A92" s="7">
        <v>87</v>
      </c>
      <c r="B92" s="8" t="s">
        <v>175</v>
      </c>
      <c r="C92" s="28" t="s">
        <v>176</v>
      </c>
      <c r="D92" s="46">
        <v>0</v>
      </c>
      <c r="E92" s="46">
        <v>0</v>
      </c>
      <c r="F92" s="99">
        <v>0</v>
      </c>
      <c r="G92" s="58"/>
    </row>
    <row r="93" spans="1:7" x14ac:dyDescent="0.2">
      <c r="A93" s="7">
        <v>88</v>
      </c>
      <c r="B93" s="8" t="s">
        <v>177</v>
      </c>
      <c r="C93" s="28" t="s">
        <v>178</v>
      </c>
      <c r="D93" s="46">
        <v>0</v>
      </c>
      <c r="E93" s="46">
        <v>0</v>
      </c>
      <c r="F93" s="99">
        <v>0</v>
      </c>
      <c r="G93" s="58"/>
    </row>
    <row r="94" spans="1:7" ht="13.5" customHeight="1" x14ac:dyDescent="0.2">
      <c r="A94" s="7">
        <v>89</v>
      </c>
      <c r="B94" s="14" t="s">
        <v>179</v>
      </c>
      <c r="C94" s="30" t="s">
        <v>180</v>
      </c>
      <c r="D94" s="46">
        <v>0</v>
      </c>
      <c r="E94" s="46">
        <v>0</v>
      </c>
      <c r="F94" s="100">
        <v>0</v>
      </c>
      <c r="G94" s="58"/>
    </row>
    <row r="95" spans="1:7" ht="14.25" customHeight="1" x14ac:dyDescent="0.2">
      <c r="A95" s="7">
        <v>90</v>
      </c>
      <c r="B95" s="8" t="s">
        <v>181</v>
      </c>
      <c r="C95" s="28" t="s">
        <v>182</v>
      </c>
      <c r="D95" s="46">
        <v>0</v>
      </c>
      <c r="E95" s="46">
        <v>0</v>
      </c>
      <c r="F95" s="99">
        <v>0</v>
      </c>
      <c r="G95" s="58"/>
    </row>
    <row r="96" spans="1:7" x14ac:dyDescent="0.2">
      <c r="A96" s="7">
        <v>91</v>
      </c>
      <c r="B96" s="14" t="s">
        <v>183</v>
      </c>
      <c r="C96" s="30" t="s">
        <v>184</v>
      </c>
      <c r="D96" s="46">
        <v>0</v>
      </c>
      <c r="E96" s="46">
        <v>0</v>
      </c>
      <c r="F96" s="100">
        <v>0</v>
      </c>
      <c r="G96" s="58"/>
    </row>
    <row r="97" spans="1:7" x14ac:dyDescent="0.2">
      <c r="A97" s="7">
        <v>92</v>
      </c>
      <c r="B97" s="11" t="s">
        <v>185</v>
      </c>
      <c r="C97" s="28" t="s">
        <v>186</v>
      </c>
      <c r="D97" s="46">
        <v>1203749167</v>
      </c>
      <c r="E97" s="46">
        <v>1083261021</v>
      </c>
      <c r="F97" s="99">
        <v>1086585</v>
      </c>
      <c r="G97" s="58">
        <v>119401561</v>
      </c>
    </row>
    <row r="98" spans="1:7" x14ac:dyDescent="0.2">
      <c r="A98" s="7">
        <v>93</v>
      </c>
      <c r="B98" s="12" t="s">
        <v>187</v>
      </c>
      <c r="C98" s="28" t="s">
        <v>188</v>
      </c>
      <c r="D98" s="46">
        <v>0</v>
      </c>
      <c r="E98" s="46">
        <v>0</v>
      </c>
      <c r="F98" s="99">
        <v>0</v>
      </c>
      <c r="G98" s="58"/>
    </row>
    <row r="99" spans="1:7" ht="24" x14ac:dyDescent="0.2">
      <c r="A99" s="7">
        <v>94</v>
      </c>
      <c r="B99" s="11" t="s">
        <v>189</v>
      </c>
      <c r="C99" s="29" t="s">
        <v>190</v>
      </c>
      <c r="D99" s="46">
        <v>0</v>
      </c>
      <c r="E99" s="46">
        <v>0</v>
      </c>
      <c r="F99" s="46">
        <v>0</v>
      </c>
      <c r="G99" s="58"/>
    </row>
    <row r="100" spans="1:7" x14ac:dyDescent="0.2">
      <c r="A100" s="7">
        <v>95</v>
      </c>
      <c r="B100" s="11" t="s">
        <v>191</v>
      </c>
      <c r="C100" s="30" t="s">
        <v>192</v>
      </c>
      <c r="D100" s="46">
        <v>0</v>
      </c>
      <c r="E100" s="46">
        <v>0</v>
      </c>
      <c r="F100" s="100">
        <v>0</v>
      </c>
      <c r="G100" s="58"/>
    </row>
    <row r="101" spans="1:7" x14ac:dyDescent="0.2">
      <c r="A101" s="7">
        <v>96</v>
      </c>
      <c r="B101" s="12" t="s">
        <v>193</v>
      </c>
      <c r="C101" s="28" t="s">
        <v>194</v>
      </c>
      <c r="D101" s="46">
        <v>0</v>
      </c>
      <c r="E101" s="46">
        <v>0</v>
      </c>
      <c r="F101" s="99">
        <v>0</v>
      </c>
      <c r="G101" s="58"/>
    </row>
    <row r="102" spans="1:7" x14ac:dyDescent="0.2">
      <c r="A102" s="7">
        <v>97</v>
      </c>
      <c r="B102" s="11" t="s">
        <v>195</v>
      </c>
      <c r="C102" s="33" t="s">
        <v>196</v>
      </c>
      <c r="D102" s="46">
        <v>14000400</v>
      </c>
      <c r="E102" s="46">
        <v>13783905</v>
      </c>
      <c r="F102" s="103">
        <v>216495</v>
      </c>
      <c r="G102" s="58"/>
    </row>
    <row r="103" spans="1:7" x14ac:dyDescent="0.2">
      <c r="A103" s="7">
        <v>98</v>
      </c>
      <c r="B103" s="12" t="s">
        <v>197</v>
      </c>
      <c r="C103" s="28" t="s">
        <v>198</v>
      </c>
      <c r="D103" s="46">
        <v>0</v>
      </c>
      <c r="E103" s="46">
        <v>0</v>
      </c>
      <c r="F103" s="99">
        <v>0</v>
      </c>
      <c r="G103" s="58"/>
    </row>
    <row r="104" spans="1:7" x14ac:dyDescent="0.2">
      <c r="A104" s="7">
        <v>99</v>
      </c>
      <c r="B104" s="12" t="s">
        <v>199</v>
      </c>
      <c r="C104" s="28" t="s">
        <v>200</v>
      </c>
      <c r="D104" s="46">
        <v>38949915</v>
      </c>
      <c r="E104" s="46">
        <v>38516925</v>
      </c>
      <c r="F104" s="99">
        <v>432990</v>
      </c>
      <c r="G104" s="58"/>
    </row>
    <row r="105" spans="1:7" x14ac:dyDescent="0.2">
      <c r="A105" s="7">
        <v>100</v>
      </c>
      <c r="B105" s="11" t="s">
        <v>201</v>
      </c>
      <c r="C105" s="30" t="s">
        <v>202</v>
      </c>
      <c r="D105" s="46">
        <v>0</v>
      </c>
      <c r="E105" s="46">
        <v>0</v>
      </c>
      <c r="F105" s="100">
        <v>0</v>
      </c>
      <c r="G105" s="58"/>
    </row>
    <row r="106" spans="1:7" x14ac:dyDescent="0.2">
      <c r="A106" s="7">
        <v>101</v>
      </c>
      <c r="B106" s="11" t="s">
        <v>203</v>
      </c>
      <c r="C106" s="29" t="s">
        <v>204</v>
      </c>
      <c r="D106" s="46">
        <v>22172712</v>
      </c>
      <c r="E106" s="46">
        <v>21231691</v>
      </c>
      <c r="F106" s="46">
        <v>941021</v>
      </c>
      <c r="G106" s="58"/>
    </row>
    <row r="107" spans="1:7" x14ac:dyDescent="0.2">
      <c r="A107" s="7">
        <v>102</v>
      </c>
      <c r="B107" s="8" t="s">
        <v>205</v>
      </c>
      <c r="C107" s="29" t="s">
        <v>206</v>
      </c>
      <c r="D107" s="46">
        <v>43040665</v>
      </c>
      <c r="E107" s="46">
        <v>42752005</v>
      </c>
      <c r="F107" s="46">
        <v>288660</v>
      </c>
      <c r="G107" s="58"/>
    </row>
    <row r="108" spans="1:7" x14ac:dyDescent="0.2">
      <c r="A108" s="7">
        <v>103</v>
      </c>
      <c r="B108" s="8" t="s">
        <v>207</v>
      </c>
      <c r="C108" s="29" t="s">
        <v>208</v>
      </c>
      <c r="D108" s="46">
        <v>36662181</v>
      </c>
      <c r="E108" s="46">
        <v>36301356</v>
      </c>
      <c r="F108" s="46">
        <v>360825</v>
      </c>
      <c r="G108" s="58"/>
    </row>
    <row r="109" spans="1:7" x14ac:dyDescent="0.2">
      <c r="A109" s="7">
        <v>104</v>
      </c>
      <c r="B109" s="12" t="s">
        <v>209</v>
      </c>
      <c r="C109" s="28" t="s">
        <v>210</v>
      </c>
      <c r="D109" s="46">
        <v>0</v>
      </c>
      <c r="E109" s="46">
        <v>0</v>
      </c>
      <c r="F109" s="99">
        <v>0</v>
      </c>
      <c r="G109" s="58"/>
    </row>
    <row r="110" spans="1:7" x14ac:dyDescent="0.2">
      <c r="A110" s="7">
        <v>105</v>
      </c>
      <c r="B110" s="14" t="s">
        <v>211</v>
      </c>
      <c r="C110" s="30" t="s">
        <v>212</v>
      </c>
      <c r="D110" s="46">
        <v>20907162</v>
      </c>
      <c r="E110" s="46">
        <v>20041183</v>
      </c>
      <c r="F110" s="100">
        <v>865979</v>
      </c>
      <c r="G110" s="58"/>
    </row>
    <row r="111" spans="1:7" x14ac:dyDescent="0.2">
      <c r="A111" s="7">
        <v>106</v>
      </c>
      <c r="B111" s="8" t="s">
        <v>213</v>
      </c>
      <c r="C111" s="29" t="s">
        <v>214</v>
      </c>
      <c r="D111" s="46">
        <v>0</v>
      </c>
      <c r="E111" s="46">
        <v>0</v>
      </c>
      <c r="F111" s="46">
        <v>0</v>
      </c>
      <c r="G111" s="58"/>
    </row>
    <row r="112" spans="1:7" x14ac:dyDescent="0.2">
      <c r="A112" s="7">
        <v>107</v>
      </c>
      <c r="B112" s="11" t="s">
        <v>215</v>
      </c>
      <c r="C112" s="29" t="s">
        <v>216</v>
      </c>
      <c r="D112" s="46">
        <v>87336877.739999995</v>
      </c>
      <c r="E112" s="46">
        <v>86326568</v>
      </c>
      <c r="F112" s="46">
        <v>1010309.74</v>
      </c>
      <c r="G112" s="58"/>
    </row>
    <row r="113" spans="1:7" x14ac:dyDescent="0.2">
      <c r="A113" s="7">
        <v>108</v>
      </c>
      <c r="B113" s="12" t="s">
        <v>217</v>
      </c>
      <c r="C113" s="28" t="s">
        <v>218</v>
      </c>
      <c r="D113" s="46">
        <v>15081918</v>
      </c>
      <c r="E113" s="46">
        <v>14865423</v>
      </c>
      <c r="F113" s="99">
        <v>216495</v>
      </c>
      <c r="G113" s="58"/>
    </row>
    <row r="114" spans="1:7" ht="12" customHeight="1" x14ac:dyDescent="0.2">
      <c r="A114" s="7">
        <v>109</v>
      </c>
      <c r="B114" s="12" t="s">
        <v>219</v>
      </c>
      <c r="C114" s="28" t="s">
        <v>220</v>
      </c>
      <c r="D114" s="46">
        <v>22469524</v>
      </c>
      <c r="E114" s="46">
        <v>22253029</v>
      </c>
      <c r="F114" s="99">
        <v>216495</v>
      </c>
      <c r="G114" s="58"/>
    </row>
    <row r="115" spans="1:7" x14ac:dyDescent="0.2">
      <c r="A115" s="7">
        <v>110</v>
      </c>
      <c r="B115" s="8" t="s">
        <v>221</v>
      </c>
      <c r="C115" s="29" t="s">
        <v>222</v>
      </c>
      <c r="D115" s="46">
        <v>38631550</v>
      </c>
      <c r="E115" s="46">
        <v>37549077</v>
      </c>
      <c r="F115" s="46">
        <v>1082473</v>
      </c>
      <c r="G115" s="58"/>
    </row>
    <row r="116" spans="1:7" x14ac:dyDescent="0.2">
      <c r="A116" s="7">
        <v>111</v>
      </c>
      <c r="B116" s="11" t="s">
        <v>223</v>
      </c>
      <c r="C116" s="29" t="s">
        <v>224</v>
      </c>
      <c r="D116" s="46">
        <v>17510726</v>
      </c>
      <c r="E116" s="46">
        <v>17294231</v>
      </c>
      <c r="F116" s="46">
        <v>216495</v>
      </c>
      <c r="G116" s="58"/>
    </row>
    <row r="117" spans="1:7" x14ac:dyDescent="0.2">
      <c r="A117" s="7">
        <v>112</v>
      </c>
      <c r="B117" s="8" t="s">
        <v>225</v>
      </c>
      <c r="C117" s="28" t="s">
        <v>226</v>
      </c>
      <c r="D117" s="46">
        <v>0</v>
      </c>
      <c r="E117" s="46">
        <v>0</v>
      </c>
      <c r="F117" s="99">
        <v>0</v>
      </c>
      <c r="G117" s="58"/>
    </row>
    <row r="118" spans="1:7" x14ac:dyDescent="0.2">
      <c r="A118" s="7">
        <v>113</v>
      </c>
      <c r="B118" s="8" t="s">
        <v>227</v>
      </c>
      <c r="C118" s="29" t="s">
        <v>228</v>
      </c>
      <c r="D118" s="46">
        <v>0</v>
      </c>
      <c r="E118" s="46">
        <v>0</v>
      </c>
      <c r="F118" s="46">
        <v>0</v>
      </c>
      <c r="G118" s="58"/>
    </row>
    <row r="119" spans="1:7" x14ac:dyDescent="0.2">
      <c r="A119" s="7">
        <v>114</v>
      </c>
      <c r="B119" s="12" t="s">
        <v>229</v>
      </c>
      <c r="C119" s="28" t="s">
        <v>230</v>
      </c>
      <c r="D119" s="46">
        <v>0</v>
      </c>
      <c r="E119" s="46">
        <v>0</v>
      </c>
      <c r="F119" s="99">
        <v>0</v>
      </c>
      <c r="G119" s="58"/>
    </row>
    <row r="120" spans="1:7" ht="13.5" customHeight="1" x14ac:dyDescent="0.2">
      <c r="A120" s="7">
        <v>115</v>
      </c>
      <c r="B120" s="12" t="s">
        <v>231</v>
      </c>
      <c r="C120" s="28" t="s">
        <v>232</v>
      </c>
      <c r="D120" s="46">
        <v>0</v>
      </c>
      <c r="E120" s="46">
        <v>0</v>
      </c>
      <c r="F120" s="99">
        <v>0</v>
      </c>
      <c r="G120" s="58"/>
    </row>
    <row r="121" spans="1:7" x14ac:dyDescent="0.2">
      <c r="A121" s="7">
        <v>116</v>
      </c>
      <c r="B121" s="12" t="s">
        <v>233</v>
      </c>
      <c r="C121" s="28" t="s">
        <v>234</v>
      </c>
      <c r="D121" s="46">
        <v>0</v>
      </c>
      <c r="E121" s="46">
        <v>0</v>
      </c>
      <c r="F121" s="99">
        <v>0</v>
      </c>
      <c r="G121" s="58"/>
    </row>
    <row r="122" spans="1:7" ht="24" x14ac:dyDescent="0.2">
      <c r="A122" s="7">
        <v>117</v>
      </c>
      <c r="B122" s="12" t="s">
        <v>235</v>
      </c>
      <c r="C122" s="28" t="s">
        <v>236</v>
      </c>
      <c r="D122" s="46">
        <v>0</v>
      </c>
      <c r="E122" s="46">
        <v>0</v>
      </c>
      <c r="F122" s="99">
        <v>0</v>
      </c>
      <c r="G122" s="58"/>
    </row>
    <row r="123" spans="1:7" x14ac:dyDescent="0.2">
      <c r="A123" s="7">
        <v>118</v>
      </c>
      <c r="B123" s="12" t="s">
        <v>237</v>
      </c>
      <c r="C123" s="28" t="s">
        <v>238</v>
      </c>
      <c r="D123" s="46">
        <v>0</v>
      </c>
      <c r="E123" s="46">
        <v>0</v>
      </c>
      <c r="F123" s="99">
        <v>0</v>
      </c>
      <c r="G123" s="58"/>
    </row>
    <row r="124" spans="1:7" ht="12.75" customHeight="1" x14ac:dyDescent="0.2">
      <c r="A124" s="7">
        <v>119</v>
      </c>
      <c r="B124" s="12" t="s">
        <v>239</v>
      </c>
      <c r="C124" s="28" t="s">
        <v>240</v>
      </c>
      <c r="D124" s="46">
        <v>0</v>
      </c>
      <c r="E124" s="46">
        <v>0</v>
      </c>
      <c r="F124" s="99">
        <v>0</v>
      </c>
      <c r="G124" s="58"/>
    </row>
    <row r="125" spans="1:7" x14ac:dyDescent="0.2">
      <c r="A125" s="7">
        <v>120</v>
      </c>
      <c r="B125" s="22" t="s">
        <v>241</v>
      </c>
      <c r="C125" s="34" t="s">
        <v>242</v>
      </c>
      <c r="D125" s="46">
        <v>0</v>
      </c>
      <c r="E125" s="46">
        <v>0</v>
      </c>
      <c r="F125" s="104">
        <v>0</v>
      </c>
      <c r="G125" s="58"/>
    </row>
    <row r="126" spans="1:7" x14ac:dyDescent="0.2">
      <c r="A126" s="7">
        <v>121</v>
      </c>
      <c r="B126" s="11" t="s">
        <v>243</v>
      </c>
      <c r="C126" s="29" t="s">
        <v>244</v>
      </c>
      <c r="D126" s="46">
        <v>0</v>
      </c>
      <c r="E126" s="46">
        <v>0</v>
      </c>
      <c r="F126" s="46">
        <v>0</v>
      </c>
      <c r="G126" s="58"/>
    </row>
    <row r="127" spans="1:7" x14ac:dyDescent="0.2">
      <c r="A127" s="7">
        <v>122</v>
      </c>
      <c r="B127" s="12" t="s">
        <v>245</v>
      </c>
      <c r="C127" s="28" t="s">
        <v>246</v>
      </c>
      <c r="D127" s="46">
        <v>0</v>
      </c>
      <c r="E127" s="46">
        <v>0</v>
      </c>
      <c r="F127" s="99">
        <v>0</v>
      </c>
      <c r="G127" s="58"/>
    </row>
    <row r="128" spans="1:7" x14ac:dyDescent="0.2">
      <c r="A128" s="7">
        <v>123</v>
      </c>
      <c r="B128" s="8" t="s">
        <v>247</v>
      </c>
      <c r="C128" s="35" t="s">
        <v>248</v>
      </c>
      <c r="D128" s="46">
        <v>0</v>
      </c>
      <c r="E128" s="46">
        <v>0</v>
      </c>
      <c r="F128" s="99">
        <v>0</v>
      </c>
      <c r="G128" s="58"/>
    </row>
    <row r="129" spans="1:7" ht="24" x14ac:dyDescent="0.2">
      <c r="A129" s="7">
        <v>124</v>
      </c>
      <c r="B129" s="12" t="s">
        <v>249</v>
      </c>
      <c r="C129" s="28" t="s">
        <v>250</v>
      </c>
      <c r="D129" s="46">
        <v>0</v>
      </c>
      <c r="E129" s="46">
        <v>0</v>
      </c>
      <c r="F129" s="99">
        <v>0</v>
      </c>
      <c r="G129" s="58"/>
    </row>
    <row r="130" spans="1:7" ht="21.75" customHeight="1" x14ac:dyDescent="0.2">
      <c r="A130" s="7">
        <v>125</v>
      </c>
      <c r="B130" s="12" t="s">
        <v>251</v>
      </c>
      <c r="C130" s="28" t="s">
        <v>252</v>
      </c>
      <c r="D130" s="46">
        <v>0</v>
      </c>
      <c r="E130" s="46">
        <v>0</v>
      </c>
      <c r="F130" s="99">
        <v>0</v>
      </c>
      <c r="G130" s="58"/>
    </row>
    <row r="131" spans="1:7" x14ac:dyDescent="0.2">
      <c r="A131" s="7">
        <v>126</v>
      </c>
      <c r="B131" s="11" t="s">
        <v>253</v>
      </c>
      <c r="C131" s="28" t="s">
        <v>254</v>
      </c>
      <c r="D131" s="46">
        <v>0</v>
      </c>
      <c r="E131" s="46">
        <v>0</v>
      </c>
      <c r="F131" s="99">
        <v>0</v>
      </c>
      <c r="G131" s="58"/>
    </row>
    <row r="132" spans="1:7" x14ac:dyDescent="0.2">
      <c r="A132" s="7">
        <v>127</v>
      </c>
      <c r="B132" s="14" t="s">
        <v>255</v>
      </c>
      <c r="C132" s="30" t="s">
        <v>256</v>
      </c>
      <c r="D132" s="46">
        <v>0</v>
      </c>
      <c r="E132" s="46">
        <v>0</v>
      </c>
      <c r="F132" s="100">
        <v>0</v>
      </c>
      <c r="G132" s="58"/>
    </row>
    <row r="133" spans="1:7" x14ac:dyDescent="0.2">
      <c r="A133" s="7">
        <v>128</v>
      </c>
      <c r="B133" s="12" t="s">
        <v>257</v>
      </c>
      <c r="C133" s="28" t="s">
        <v>258</v>
      </c>
      <c r="D133" s="46">
        <v>0</v>
      </c>
      <c r="E133" s="46">
        <v>0</v>
      </c>
      <c r="F133" s="99">
        <v>0</v>
      </c>
      <c r="G133" s="58"/>
    </row>
    <row r="134" spans="1:7" ht="24" customHeight="1" x14ac:dyDescent="0.2">
      <c r="A134" s="7">
        <v>129</v>
      </c>
      <c r="B134" s="8" t="s">
        <v>259</v>
      </c>
      <c r="C134" s="29" t="s">
        <v>260</v>
      </c>
      <c r="D134" s="46">
        <v>0</v>
      </c>
      <c r="E134" s="46">
        <v>0</v>
      </c>
      <c r="F134" s="46">
        <v>0</v>
      </c>
      <c r="G134" s="58"/>
    </row>
    <row r="135" spans="1:7" x14ac:dyDescent="0.2">
      <c r="A135" s="7">
        <v>130</v>
      </c>
      <c r="B135" s="11" t="s">
        <v>261</v>
      </c>
      <c r="C135" s="29" t="s">
        <v>262</v>
      </c>
      <c r="D135" s="46">
        <v>0</v>
      </c>
      <c r="E135" s="46">
        <v>0</v>
      </c>
      <c r="F135" s="46">
        <v>0</v>
      </c>
      <c r="G135" s="58"/>
    </row>
    <row r="136" spans="1:7" x14ac:dyDescent="0.2">
      <c r="A136" s="7">
        <v>131</v>
      </c>
      <c r="B136" s="12" t="s">
        <v>263</v>
      </c>
      <c r="C136" s="28" t="s">
        <v>264</v>
      </c>
      <c r="D136" s="46">
        <v>0</v>
      </c>
      <c r="E136" s="46">
        <v>0</v>
      </c>
      <c r="F136" s="99">
        <v>0</v>
      </c>
      <c r="G136" s="58"/>
    </row>
    <row r="137" spans="1:7" x14ac:dyDescent="0.2">
      <c r="A137" s="7">
        <v>132</v>
      </c>
      <c r="B137" s="12" t="s">
        <v>265</v>
      </c>
      <c r="C137" s="28" t="s">
        <v>266</v>
      </c>
      <c r="D137" s="46">
        <v>0</v>
      </c>
      <c r="E137" s="46">
        <v>0</v>
      </c>
      <c r="F137" s="99">
        <v>0</v>
      </c>
      <c r="G137" s="58"/>
    </row>
    <row r="138" spans="1:7" ht="13.5" customHeight="1" x14ac:dyDescent="0.2">
      <c r="A138" s="7">
        <v>133</v>
      </c>
      <c r="B138" s="12" t="s">
        <v>267</v>
      </c>
      <c r="C138" s="28" t="s">
        <v>268</v>
      </c>
      <c r="D138" s="46">
        <v>0</v>
      </c>
      <c r="E138" s="46">
        <v>0</v>
      </c>
      <c r="F138" s="99">
        <v>0</v>
      </c>
      <c r="G138" s="58"/>
    </row>
    <row r="139" spans="1:7" x14ac:dyDescent="0.2">
      <c r="A139" s="7">
        <v>134</v>
      </c>
      <c r="B139" s="12" t="s">
        <v>269</v>
      </c>
      <c r="C139" s="28" t="s">
        <v>270</v>
      </c>
      <c r="D139" s="46">
        <v>0</v>
      </c>
      <c r="E139" s="46">
        <v>0</v>
      </c>
      <c r="F139" s="99">
        <v>0</v>
      </c>
      <c r="G139" s="58"/>
    </row>
    <row r="140" spans="1:7" x14ac:dyDescent="0.2">
      <c r="A140" s="7">
        <v>135</v>
      </c>
      <c r="B140" s="12" t="s">
        <v>271</v>
      </c>
      <c r="C140" s="28" t="s">
        <v>272</v>
      </c>
      <c r="D140" s="46">
        <v>0</v>
      </c>
      <c r="E140" s="46">
        <v>0</v>
      </c>
      <c r="F140" s="99">
        <v>0</v>
      </c>
      <c r="G140" s="58"/>
    </row>
    <row r="141" spans="1:7" x14ac:dyDescent="0.2">
      <c r="A141" s="7">
        <v>136</v>
      </c>
      <c r="B141" s="8" t="s">
        <v>273</v>
      </c>
      <c r="C141" s="29" t="s">
        <v>274</v>
      </c>
      <c r="D141" s="46">
        <v>0</v>
      </c>
      <c r="E141" s="46">
        <v>0</v>
      </c>
      <c r="F141" s="46">
        <v>0</v>
      </c>
      <c r="G141" s="58"/>
    </row>
    <row r="142" spans="1:7" ht="10.5" customHeight="1" x14ac:dyDescent="0.2">
      <c r="A142" s="7">
        <v>137</v>
      </c>
      <c r="B142" s="12" t="s">
        <v>275</v>
      </c>
      <c r="C142" s="28" t="s">
        <v>276</v>
      </c>
      <c r="D142" s="46">
        <v>0</v>
      </c>
      <c r="E142" s="46">
        <v>0</v>
      </c>
      <c r="F142" s="99">
        <v>0</v>
      </c>
      <c r="G142" s="58"/>
    </row>
    <row r="143" spans="1:7" x14ac:dyDescent="0.2">
      <c r="A143" s="7">
        <v>138</v>
      </c>
      <c r="B143" s="8" t="s">
        <v>277</v>
      </c>
      <c r="C143" s="28" t="s">
        <v>278</v>
      </c>
      <c r="D143" s="46">
        <v>0</v>
      </c>
      <c r="E143" s="46">
        <v>0</v>
      </c>
      <c r="F143" s="99">
        <v>0</v>
      </c>
      <c r="G143" s="58"/>
    </row>
    <row r="144" spans="1:7" x14ac:dyDescent="0.2">
      <c r="A144" s="7">
        <v>139</v>
      </c>
      <c r="B144" s="14" t="s">
        <v>279</v>
      </c>
      <c r="C144" s="30" t="s">
        <v>280</v>
      </c>
      <c r="D144" s="46">
        <v>0</v>
      </c>
      <c r="E144" s="46">
        <v>0</v>
      </c>
      <c r="F144" s="100">
        <v>0</v>
      </c>
      <c r="G144" s="58"/>
    </row>
    <row r="145" spans="1:7" x14ac:dyDescent="0.2">
      <c r="A145" s="7">
        <v>140</v>
      </c>
      <c r="B145" s="12" t="s">
        <v>281</v>
      </c>
      <c r="C145" s="28" t="s">
        <v>282</v>
      </c>
      <c r="D145" s="46">
        <v>0</v>
      </c>
      <c r="E145" s="46">
        <v>0</v>
      </c>
      <c r="F145" s="99">
        <v>0</v>
      </c>
      <c r="G145" s="58"/>
    </row>
    <row r="146" spans="1:7" x14ac:dyDescent="0.2">
      <c r="A146" s="7">
        <v>141</v>
      </c>
      <c r="B146" s="12" t="s">
        <v>283</v>
      </c>
      <c r="C146" s="28" t="s">
        <v>284</v>
      </c>
      <c r="D146" s="46">
        <v>0</v>
      </c>
      <c r="E146" s="46">
        <v>0</v>
      </c>
      <c r="F146" s="99">
        <v>0</v>
      </c>
      <c r="G146" s="58"/>
    </row>
    <row r="147" spans="1:7" x14ac:dyDescent="0.2">
      <c r="A147" s="7">
        <v>142</v>
      </c>
      <c r="B147" s="12" t="s">
        <v>285</v>
      </c>
      <c r="C147" s="28" t="s">
        <v>286</v>
      </c>
      <c r="D147" s="46">
        <v>0</v>
      </c>
      <c r="E147" s="46">
        <v>0</v>
      </c>
      <c r="F147" s="99">
        <v>0</v>
      </c>
      <c r="G147" s="58"/>
    </row>
    <row r="148" spans="1:7" x14ac:dyDescent="0.2">
      <c r="A148" s="7">
        <v>143</v>
      </c>
      <c r="B148" s="14" t="s">
        <v>287</v>
      </c>
      <c r="C148" s="30" t="s">
        <v>288</v>
      </c>
      <c r="D148" s="46">
        <v>0</v>
      </c>
      <c r="E148" s="46">
        <v>0</v>
      </c>
      <c r="F148" s="100">
        <v>0</v>
      </c>
      <c r="G148" s="58"/>
    </row>
    <row r="149" spans="1:7" x14ac:dyDescent="0.2">
      <c r="A149" s="7">
        <v>144</v>
      </c>
      <c r="B149" s="11" t="s">
        <v>289</v>
      </c>
      <c r="C149" s="30" t="s">
        <v>290</v>
      </c>
      <c r="D149" s="46">
        <v>0</v>
      </c>
      <c r="E149" s="46">
        <v>0</v>
      </c>
      <c r="F149" s="100">
        <v>0</v>
      </c>
      <c r="G149" s="58"/>
    </row>
    <row r="150" spans="1:7" x14ac:dyDescent="0.2">
      <c r="A150" s="7">
        <v>145</v>
      </c>
      <c r="B150" s="12" t="s">
        <v>291</v>
      </c>
      <c r="C150" s="28" t="s">
        <v>292</v>
      </c>
      <c r="D150" s="46">
        <v>0</v>
      </c>
      <c r="E150" s="46">
        <v>0</v>
      </c>
      <c r="F150" s="99">
        <v>0</v>
      </c>
      <c r="G150" s="58"/>
    </row>
    <row r="151" spans="1:7" x14ac:dyDescent="0.2">
      <c r="A151" s="7">
        <v>146</v>
      </c>
      <c r="B151" s="8" t="s">
        <v>293</v>
      </c>
      <c r="C151" s="29" t="s">
        <v>294</v>
      </c>
      <c r="D151" s="46">
        <v>0</v>
      </c>
      <c r="E151" s="46">
        <v>0</v>
      </c>
      <c r="F151" s="46">
        <v>0</v>
      </c>
      <c r="G151" s="58"/>
    </row>
    <row r="152" spans="1:7" x14ac:dyDescent="0.2">
      <c r="A152" s="7">
        <v>147</v>
      </c>
      <c r="B152" s="8" t="s">
        <v>295</v>
      </c>
      <c r="C152" s="29" t="s">
        <v>296</v>
      </c>
      <c r="D152" s="46">
        <v>0</v>
      </c>
      <c r="E152" s="46">
        <v>0</v>
      </c>
      <c r="F152" s="46">
        <v>0</v>
      </c>
      <c r="G152" s="58"/>
    </row>
    <row r="153" spans="1:7" ht="12.75" x14ac:dyDescent="0.2">
      <c r="A153" s="7">
        <v>148</v>
      </c>
      <c r="B153" s="25" t="s">
        <v>297</v>
      </c>
      <c r="C153" s="26" t="s">
        <v>298</v>
      </c>
      <c r="D153" s="46">
        <v>0</v>
      </c>
      <c r="E153" s="46">
        <v>0</v>
      </c>
      <c r="F153" s="105">
        <v>0</v>
      </c>
      <c r="G153" s="58"/>
    </row>
  </sheetData>
  <mergeCells count="5">
    <mergeCell ref="A2:G2"/>
    <mergeCell ref="A4:A5"/>
    <mergeCell ref="B4:B5"/>
    <mergeCell ref="C4:C5"/>
    <mergeCell ref="D4:G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2"/>
  <sheetViews>
    <sheetView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K19" sqref="K19"/>
    </sheetView>
  </sheetViews>
  <sheetFormatPr defaultRowHeight="12" x14ac:dyDescent="0.2"/>
  <cols>
    <col min="1" max="1" width="4" style="59" customWidth="1"/>
    <col min="2" max="2" width="9.28515625" style="59" customWidth="1"/>
    <col min="3" max="3" width="30.42578125" style="41" customWidth="1"/>
    <col min="4" max="7" width="13.28515625" style="59" customWidth="1"/>
    <col min="8" max="8" width="11.28515625" style="59" customWidth="1"/>
    <col min="9" max="9" width="12.5703125" style="59" customWidth="1"/>
    <col min="10" max="16384" width="9.140625" style="65"/>
  </cols>
  <sheetData>
    <row r="2" spans="1:9" ht="15.75" customHeight="1" x14ac:dyDescent="0.2">
      <c r="A2" s="205" t="s">
        <v>357</v>
      </c>
      <c r="B2" s="205"/>
      <c r="C2" s="205"/>
      <c r="D2" s="205"/>
      <c r="E2" s="205"/>
      <c r="F2" s="205"/>
      <c r="G2" s="205"/>
      <c r="H2" s="205"/>
      <c r="I2" s="205"/>
    </row>
    <row r="3" spans="1:9" x14ac:dyDescent="0.2">
      <c r="C3" s="113"/>
      <c r="I3" s="59" t="s">
        <v>327</v>
      </c>
    </row>
    <row r="4" spans="1:9" ht="87" customHeight="1" x14ac:dyDescent="0.2">
      <c r="A4" s="120" t="s">
        <v>0</v>
      </c>
      <c r="B4" s="120" t="s">
        <v>1</v>
      </c>
      <c r="C4" s="120" t="s">
        <v>2</v>
      </c>
      <c r="D4" s="118" t="s">
        <v>299</v>
      </c>
      <c r="E4" s="118" t="s">
        <v>358</v>
      </c>
      <c r="F4" s="118" t="s">
        <v>315</v>
      </c>
      <c r="G4" s="118" t="s">
        <v>316</v>
      </c>
      <c r="H4" s="118" t="s">
        <v>359</v>
      </c>
      <c r="I4" s="118" t="s">
        <v>360</v>
      </c>
    </row>
    <row r="5" spans="1:9" ht="12" customHeight="1" x14ac:dyDescent="0.2">
      <c r="A5" s="58">
        <v>1</v>
      </c>
      <c r="B5" s="61" t="s">
        <v>3</v>
      </c>
      <c r="C5" s="45" t="s">
        <v>4</v>
      </c>
      <c r="D5" s="58">
        <f>E5+F5+G5+H5+I5</f>
        <v>9868531</v>
      </c>
      <c r="E5" s="58">
        <v>9868531</v>
      </c>
      <c r="F5" s="58"/>
      <c r="G5" s="58"/>
      <c r="H5" s="58">
        <v>0</v>
      </c>
      <c r="I5" s="58"/>
    </row>
    <row r="6" spans="1:9" x14ac:dyDescent="0.2">
      <c r="A6" s="58">
        <v>2</v>
      </c>
      <c r="B6" s="61" t="s">
        <v>5</v>
      </c>
      <c r="C6" s="45" t="s">
        <v>6</v>
      </c>
      <c r="D6" s="58">
        <f t="shared" ref="D6:D69" si="0">E6+F6+G6+H6+I6</f>
        <v>10972955</v>
      </c>
      <c r="E6" s="58">
        <v>10972955</v>
      </c>
      <c r="F6" s="58"/>
      <c r="G6" s="58"/>
      <c r="H6" s="58">
        <v>0</v>
      </c>
      <c r="I6" s="58"/>
    </row>
    <row r="7" spans="1:9" x14ac:dyDescent="0.2">
      <c r="A7" s="58">
        <v>3</v>
      </c>
      <c r="B7" s="55" t="s">
        <v>7</v>
      </c>
      <c r="C7" s="47" t="s">
        <v>8</v>
      </c>
      <c r="D7" s="58">
        <f t="shared" si="0"/>
        <v>30929418</v>
      </c>
      <c r="E7" s="58">
        <v>30929418</v>
      </c>
      <c r="F7" s="58"/>
      <c r="G7" s="58"/>
      <c r="H7" s="58">
        <v>0</v>
      </c>
      <c r="I7" s="58"/>
    </row>
    <row r="8" spans="1:9" ht="11.25" customHeight="1" x14ac:dyDescent="0.2">
      <c r="A8" s="58">
        <v>4</v>
      </c>
      <c r="B8" s="61" t="s">
        <v>9</v>
      </c>
      <c r="C8" s="45" t="s">
        <v>10</v>
      </c>
      <c r="D8" s="58">
        <f t="shared" si="0"/>
        <v>11621023</v>
      </c>
      <c r="E8" s="58">
        <v>11621023</v>
      </c>
      <c r="F8" s="58"/>
      <c r="G8" s="58"/>
      <c r="H8" s="58">
        <v>0</v>
      </c>
      <c r="I8" s="58"/>
    </row>
    <row r="9" spans="1:9" ht="12.75" customHeight="1" x14ac:dyDescent="0.2">
      <c r="A9" s="58">
        <v>5</v>
      </c>
      <c r="B9" s="61" t="s">
        <v>11</v>
      </c>
      <c r="C9" s="45" t="s">
        <v>12</v>
      </c>
      <c r="D9" s="58">
        <f t="shared" si="0"/>
        <v>12330951</v>
      </c>
      <c r="E9" s="58">
        <v>12330951</v>
      </c>
      <c r="F9" s="58"/>
      <c r="G9" s="58"/>
      <c r="H9" s="58">
        <v>0</v>
      </c>
      <c r="I9" s="58"/>
    </row>
    <row r="10" spans="1:9" x14ac:dyDescent="0.2">
      <c r="A10" s="58">
        <v>6</v>
      </c>
      <c r="B10" s="55" t="s">
        <v>13</v>
      </c>
      <c r="C10" s="47" t="s">
        <v>14</v>
      </c>
      <c r="D10" s="58">
        <f t="shared" si="0"/>
        <v>82123584</v>
      </c>
      <c r="E10" s="58">
        <v>81200459</v>
      </c>
      <c r="F10" s="58"/>
      <c r="G10" s="58"/>
      <c r="H10" s="58">
        <v>923125</v>
      </c>
      <c r="I10" s="58"/>
    </row>
    <row r="11" spans="1:9" x14ac:dyDescent="0.2">
      <c r="A11" s="58">
        <v>7</v>
      </c>
      <c r="B11" s="62" t="s">
        <v>15</v>
      </c>
      <c r="C11" s="48" t="s">
        <v>16</v>
      </c>
      <c r="D11" s="58">
        <f t="shared" si="0"/>
        <v>29746107</v>
      </c>
      <c r="E11" s="58">
        <v>29746107</v>
      </c>
      <c r="F11" s="58"/>
      <c r="G11" s="58"/>
      <c r="H11" s="58">
        <v>0</v>
      </c>
      <c r="I11" s="58"/>
    </row>
    <row r="12" spans="1:9" x14ac:dyDescent="0.2">
      <c r="A12" s="58">
        <v>8</v>
      </c>
      <c r="B12" s="55" t="s">
        <v>17</v>
      </c>
      <c r="C12" s="47" t="s">
        <v>18</v>
      </c>
      <c r="D12" s="58">
        <f t="shared" si="0"/>
        <v>13365737</v>
      </c>
      <c r="E12" s="58">
        <v>13365737</v>
      </c>
      <c r="F12" s="58"/>
      <c r="G12" s="58"/>
      <c r="H12" s="58">
        <v>0</v>
      </c>
      <c r="I12" s="58"/>
    </row>
    <row r="13" spans="1:9" x14ac:dyDescent="0.2">
      <c r="A13" s="58">
        <v>9</v>
      </c>
      <c r="B13" s="55" t="s">
        <v>19</v>
      </c>
      <c r="C13" s="47" t="s">
        <v>20</v>
      </c>
      <c r="D13" s="58">
        <f t="shared" si="0"/>
        <v>11461716</v>
      </c>
      <c r="E13" s="58">
        <v>11461716</v>
      </c>
      <c r="F13" s="58"/>
      <c r="G13" s="58"/>
      <c r="H13" s="58">
        <v>0</v>
      </c>
      <c r="I13" s="58"/>
    </row>
    <row r="14" spans="1:9" x14ac:dyDescent="0.2">
      <c r="A14" s="58">
        <v>10</v>
      </c>
      <c r="B14" s="55" t="s">
        <v>21</v>
      </c>
      <c r="C14" s="47" t="s">
        <v>22</v>
      </c>
      <c r="D14" s="58">
        <f t="shared" si="0"/>
        <v>13919658</v>
      </c>
      <c r="E14" s="58">
        <v>13919658</v>
      </c>
      <c r="F14" s="58"/>
      <c r="G14" s="58"/>
      <c r="H14" s="58">
        <v>0</v>
      </c>
      <c r="I14" s="58"/>
    </row>
    <row r="15" spans="1:9" x14ac:dyDescent="0.2">
      <c r="A15" s="58">
        <v>11</v>
      </c>
      <c r="B15" s="55" t="s">
        <v>23</v>
      </c>
      <c r="C15" s="47" t="s">
        <v>24</v>
      </c>
      <c r="D15" s="58">
        <f t="shared" si="0"/>
        <v>11349306</v>
      </c>
      <c r="E15" s="58">
        <v>11349306</v>
      </c>
      <c r="F15" s="58"/>
      <c r="G15" s="58"/>
      <c r="H15" s="58">
        <v>0</v>
      </c>
      <c r="I15" s="58"/>
    </row>
    <row r="16" spans="1:9" x14ac:dyDescent="0.2">
      <c r="A16" s="58">
        <v>12</v>
      </c>
      <c r="B16" s="55" t="s">
        <v>25</v>
      </c>
      <c r="C16" s="47" t="s">
        <v>26</v>
      </c>
      <c r="D16" s="58">
        <f t="shared" si="0"/>
        <v>22632273</v>
      </c>
      <c r="E16" s="58">
        <v>22632273</v>
      </c>
      <c r="F16" s="58"/>
      <c r="G16" s="58"/>
      <c r="H16" s="58">
        <v>0</v>
      </c>
      <c r="I16" s="58"/>
    </row>
    <row r="17" spans="1:9" ht="13.5" customHeight="1" x14ac:dyDescent="0.2">
      <c r="A17" s="58">
        <v>13</v>
      </c>
      <c r="B17" s="61" t="s">
        <v>27</v>
      </c>
      <c r="C17" s="47" t="s">
        <v>28</v>
      </c>
      <c r="D17" s="58">
        <f t="shared" si="0"/>
        <v>62450</v>
      </c>
      <c r="E17" s="58">
        <v>62450</v>
      </c>
      <c r="F17" s="58"/>
      <c r="G17" s="58"/>
      <c r="H17" s="58">
        <v>0</v>
      </c>
      <c r="I17" s="58"/>
    </row>
    <row r="18" spans="1:9" x14ac:dyDescent="0.2">
      <c r="A18" s="58">
        <v>14</v>
      </c>
      <c r="B18" s="61" t="s">
        <v>29</v>
      </c>
      <c r="C18" s="45" t="s">
        <v>30</v>
      </c>
      <c r="D18" s="58">
        <f t="shared" si="0"/>
        <v>0</v>
      </c>
      <c r="E18" s="58">
        <v>0</v>
      </c>
      <c r="F18" s="58"/>
      <c r="G18" s="58"/>
      <c r="H18" s="58">
        <v>0</v>
      </c>
      <c r="I18" s="58"/>
    </row>
    <row r="19" spans="1:9" x14ac:dyDescent="0.2">
      <c r="A19" s="58">
        <v>15</v>
      </c>
      <c r="B19" s="55" t="s">
        <v>31</v>
      </c>
      <c r="C19" s="47" t="s">
        <v>32</v>
      </c>
      <c r="D19" s="58">
        <f t="shared" si="0"/>
        <v>14886692</v>
      </c>
      <c r="E19" s="58">
        <v>14886692</v>
      </c>
      <c r="F19" s="58"/>
      <c r="G19" s="58"/>
      <c r="H19" s="58">
        <v>0</v>
      </c>
      <c r="I19" s="58"/>
    </row>
    <row r="20" spans="1:9" x14ac:dyDescent="0.2">
      <c r="A20" s="58">
        <v>16</v>
      </c>
      <c r="B20" s="55" t="s">
        <v>33</v>
      </c>
      <c r="C20" s="47" t="s">
        <v>34</v>
      </c>
      <c r="D20" s="58">
        <f t="shared" si="0"/>
        <v>20318084</v>
      </c>
      <c r="E20" s="58">
        <v>20318084</v>
      </c>
      <c r="F20" s="58"/>
      <c r="G20" s="58"/>
      <c r="H20" s="58">
        <v>0</v>
      </c>
      <c r="I20" s="58"/>
    </row>
    <row r="21" spans="1:9" x14ac:dyDescent="0.2">
      <c r="A21" s="58">
        <v>17</v>
      </c>
      <c r="B21" s="55" t="s">
        <v>35</v>
      </c>
      <c r="C21" s="47" t="s">
        <v>36</v>
      </c>
      <c r="D21" s="58">
        <f t="shared" si="0"/>
        <v>28340988</v>
      </c>
      <c r="E21" s="58">
        <v>28340988</v>
      </c>
      <c r="F21" s="58"/>
      <c r="G21" s="58"/>
      <c r="H21" s="58">
        <v>0</v>
      </c>
      <c r="I21" s="58"/>
    </row>
    <row r="22" spans="1:9" x14ac:dyDescent="0.2">
      <c r="A22" s="58">
        <v>18</v>
      </c>
      <c r="B22" s="55" t="s">
        <v>37</v>
      </c>
      <c r="C22" s="47" t="s">
        <v>38</v>
      </c>
      <c r="D22" s="58">
        <f t="shared" si="0"/>
        <v>56635888</v>
      </c>
      <c r="E22" s="58">
        <v>55299925</v>
      </c>
      <c r="F22" s="58">
        <v>1335963</v>
      </c>
      <c r="G22" s="58"/>
      <c r="H22" s="58">
        <v>0</v>
      </c>
      <c r="I22" s="58"/>
    </row>
    <row r="23" spans="1:9" x14ac:dyDescent="0.2">
      <c r="A23" s="58">
        <v>19</v>
      </c>
      <c r="B23" s="61" t="s">
        <v>39</v>
      </c>
      <c r="C23" s="45" t="s">
        <v>40</v>
      </c>
      <c r="D23" s="58">
        <f t="shared" si="0"/>
        <v>9425755</v>
      </c>
      <c r="E23" s="58">
        <v>9425755</v>
      </c>
      <c r="F23" s="58"/>
      <c r="G23" s="58"/>
      <c r="H23" s="58">
        <v>0</v>
      </c>
      <c r="I23" s="58"/>
    </row>
    <row r="24" spans="1:9" x14ac:dyDescent="0.2">
      <c r="A24" s="58">
        <v>20</v>
      </c>
      <c r="B24" s="61" t="s">
        <v>41</v>
      </c>
      <c r="C24" s="45" t="s">
        <v>42</v>
      </c>
      <c r="D24" s="58">
        <f t="shared" si="0"/>
        <v>6831806</v>
      </c>
      <c r="E24" s="58">
        <v>6831806</v>
      </c>
      <c r="F24" s="58"/>
      <c r="G24" s="58"/>
      <c r="H24" s="58">
        <v>0</v>
      </c>
      <c r="I24" s="58"/>
    </row>
    <row r="25" spans="1:9" x14ac:dyDescent="0.2">
      <c r="A25" s="58">
        <v>21</v>
      </c>
      <c r="B25" s="61" t="s">
        <v>43</v>
      </c>
      <c r="C25" s="45" t="s">
        <v>44</v>
      </c>
      <c r="D25" s="58">
        <f t="shared" si="0"/>
        <v>35003875</v>
      </c>
      <c r="E25" s="58">
        <v>35003875</v>
      </c>
      <c r="F25" s="58"/>
      <c r="G25" s="58"/>
      <c r="H25" s="58">
        <v>0</v>
      </c>
      <c r="I25" s="58"/>
    </row>
    <row r="26" spans="1:9" x14ac:dyDescent="0.2">
      <c r="A26" s="58">
        <v>22</v>
      </c>
      <c r="B26" s="61" t="s">
        <v>45</v>
      </c>
      <c r="C26" s="45" t="s">
        <v>46</v>
      </c>
      <c r="D26" s="58">
        <f t="shared" si="0"/>
        <v>33394960</v>
      </c>
      <c r="E26" s="58">
        <v>31745334</v>
      </c>
      <c r="F26" s="58">
        <v>1649626</v>
      </c>
      <c r="G26" s="58"/>
      <c r="H26" s="58">
        <v>0</v>
      </c>
      <c r="I26" s="58"/>
    </row>
    <row r="27" spans="1:9" x14ac:dyDescent="0.2">
      <c r="A27" s="58">
        <v>23</v>
      </c>
      <c r="B27" s="55" t="s">
        <v>47</v>
      </c>
      <c r="C27" s="47" t="s">
        <v>48</v>
      </c>
      <c r="D27" s="58">
        <f t="shared" si="0"/>
        <v>8372730</v>
      </c>
      <c r="E27" s="58">
        <v>8372730</v>
      </c>
      <c r="F27" s="58"/>
      <c r="G27" s="58"/>
      <c r="H27" s="58">
        <v>0</v>
      </c>
      <c r="I27" s="58"/>
    </row>
    <row r="28" spans="1:9" ht="12" customHeight="1" x14ac:dyDescent="0.2">
      <c r="A28" s="58">
        <v>24</v>
      </c>
      <c r="B28" s="55" t="s">
        <v>49</v>
      </c>
      <c r="C28" s="47" t="s">
        <v>50</v>
      </c>
      <c r="D28" s="58">
        <f t="shared" si="0"/>
        <v>0</v>
      </c>
      <c r="E28" s="58">
        <v>0</v>
      </c>
      <c r="F28" s="58"/>
      <c r="G28" s="58"/>
      <c r="H28" s="58">
        <v>0</v>
      </c>
      <c r="I28" s="58"/>
    </row>
    <row r="29" spans="1:9" ht="24" x14ac:dyDescent="0.2">
      <c r="A29" s="58">
        <v>25</v>
      </c>
      <c r="B29" s="55" t="s">
        <v>51</v>
      </c>
      <c r="C29" s="47" t="s">
        <v>52</v>
      </c>
      <c r="D29" s="58">
        <f t="shared" si="0"/>
        <v>13998251</v>
      </c>
      <c r="E29" s="58">
        <v>0</v>
      </c>
      <c r="F29" s="58">
        <v>13998251</v>
      </c>
      <c r="G29" s="58"/>
      <c r="H29" s="58">
        <v>0</v>
      </c>
      <c r="I29" s="58"/>
    </row>
    <row r="30" spans="1:9" x14ac:dyDescent="0.2">
      <c r="A30" s="58">
        <v>26</v>
      </c>
      <c r="B30" s="61" t="s">
        <v>53</v>
      </c>
      <c r="C30" s="48" t="s">
        <v>54</v>
      </c>
      <c r="D30" s="58">
        <f t="shared" si="0"/>
        <v>70985074</v>
      </c>
      <c r="E30" s="58">
        <v>53825433</v>
      </c>
      <c r="F30" s="58"/>
      <c r="G30" s="58"/>
      <c r="H30" s="58">
        <v>17159641</v>
      </c>
      <c r="I30" s="58"/>
    </row>
    <row r="31" spans="1:9" x14ac:dyDescent="0.2">
      <c r="A31" s="58">
        <v>27</v>
      </c>
      <c r="B31" s="55" t="s">
        <v>55</v>
      </c>
      <c r="C31" s="47" t="s">
        <v>56</v>
      </c>
      <c r="D31" s="58">
        <f t="shared" si="0"/>
        <v>70295169</v>
      </c>
      <c r="E31" s="58">
        <v>70295169</v>
      </c>
      <c r="F31" s="58"/>
      <c r="G31" s="58"/>
      <c r="H31" s="58">
        <v>0</v>
      </c>
      <c r="I31" s="58"/>
    </row>
    <row r="32" spans="1:9" ht="13.5" customHeight="1" x14ac:dyDescent="0.2">
      <c r="A32" s="58">
        <v>28</v>
      </c>
      <c r="B32" s="55" t="s">
        <v>57</v>
      </c>
      <c r="C32" s="47" t="s">
        <v>58</v>
      </c>
      <c r="D32" s="58">
        <f t="shared" si="0"/>
        <v>29331284</v>
      </c>
      <c r="E32" s="58">
        <v>29331284</v>
      </c>
      <c r="F32" s="58"/>
      <c r="G32" s="58"/>
      <c r="H32" s="58">
        <v>0</v>
      </c>
      <c r="I32" s="58"/>
    </row>
    <row r="33" spans="1:9" ht="12" customHeight="1" x14ac:dyDescent="0.2">
      <c r="A33" s="58">
        <v>29</v>
      </c>
      <c r="B33" s="61" t="s">
        <v>59</v>
      </c>
      <c r="C33" s="45" t="s">
        <v>60</v>
      </c>
      <c r="D33" s="58">
        <f t="shared" si="0"/>
        <v>5171576</v>
      </c>
      <c r="E33" s="58">
        <v>5171576</v>
      </c>
      <c r="F33" s="58"/>
      <c r="G33" s="58"/>
      <c r="H33" s="58">
        <v>0</v>
      </c>
      <c r="I33" s="58"/>
    </row>
    <row r="34" spans="1:9" x14ac:dyDescent="0.2">
      <c r="A34" s="58">
        <v>30</v>
      </c>
      <c r="B34" s="61" t="s">
        <v>61</v>
      </c>
      <c r="C34" s="48" t="s">
        <v>62</v>
      </c>
      <c r="D34" s="58">
        <f t="shared" si="0"/>
        <v>0</v>
      </c>
      <c r="E34" s="58">
        <v>0</v>
      </c>
      <c r="F34" s="58"/>
      <c r="G34" s="58"/>
      <c r="H34" s="58">
        <v>0</v>
      </c>
      <c r="I34" s="58"/>
    </row>
    <row r="35" spans="1:9" ht="24" x14ac:dyDescent="0.2">
      <c r="A35" s="58">
        <v>31</v>
      </c>
      <c r="B35" s="61" t="s">
        <v>63</v>
      </c>
      <c r="C35" s="45" t="s">
        <v>64</v>
      </c>
      <c r="D35" s="58">
        <f t="shared" si="0"/>
        <v>0</v>
      </c>
      <c r="E35" s="58">
        <v>0</v>
      </c>
      <c r="F35" s="58"/>
      <c r="G35" s="58"/>
      <c r="H35" s="58">
        <v>0</v>
      </c>
      <c r="I35" s="58"/>
    </row>
    <row r="36" spans="1:9" x14ac:dyDescent="0.2">
      <c r="A36" s="58">
        <v>32</v>
      </c>
      <c r="B36" s="55" t="s">
        <v>65</v>
      </c>
      <c r="C36" s="47" t="s">
        <v>66</v>
      </c>
      <c r="D36" s="58">
        <f t="shared" si="0"/>
        <v>3723558</v>
      </c>
      <c r="E36" s="58">
        <v>3723558</v>
      </c>
      <c r="F36" s="58"/>
      <c r="G36" s="58"/>
      <c r="H36" s="58">
        <v>0</v>
      </c>
      <c r="I36" s="58"/>
    </row>
    <row r="37" spans="1:9" x14ac:dyDescent="0.2">
      <c r="A37" s="58">
        <v>33</v>
      </c>
      <c r="B37" s="61" t="s">
        <v>67</v>
      </c>
      <c r="C37" s="45" t="s">
        <v>68</v>
      </c>
      <c r="D37" s="58">
        <f t="shared" si="0"/>
        <v>44818866</v>
      </c>
      <c r="E37" s="58">
        <v>44818866</v>
      </c>
      <c r="F37" s="58"/>
      <c r="G37" s="58"/>
      <c r="H37" s="58">
        <v>0</v>
      </c>
      <c r="I37" s="58"/>
    </row>
    <row r="38" spans="1:9" x14ac:dyDescent="0.2">
      <c r="A38" s="58">
        <v>34</v>
      </c>
      <c r="B38" s="62" t="s">
        <v>69</v>
      </c>
      <c r="C38" s="48" t="s">
        <v>70</v>
      </c>
      <c r="D38" s="58">
        <f t="shared" si="0"/>
        <v>66362412</v>
      </c>
      <c r="E38" s="58">
        <v>65687734</v>
      </c>
      <c r="F38" s="58"/>
      <c r="G38" s="58"/>
      <c r="H38" s="58">
        <v>674678</v>
      </c>
      <c r="I38" s="58"/>
    </row>
    <row r="39" spans="1:9" x14ac:dyDescent="0.2">
      <c r="A39" s="58">
        <v>35</v>
      </c>
      <c r="B39" s="61" t="s">
        <v>71</v>
      </c>
      <c r="C39" s="45" t="s">
        <v>72</v>
      </c>
      <c r="D39" s="58">
        <f t="shared" si="0"/>
        <v>3647322</v>
      </c>
      <c r="E39" s="58">
        <v>3647322</v>
      </c>
      <c r="F39" s="58"/>
      <c r="G39" s="58"/>
      <c r="H39" s="58">
        <v>0</v>
      </c>
      <c r="I39" s="58"/>
    </row>
    <row r="40" spans="1:9" x14ac:dyDescent="0.2">
      <c r="A40" s="58">
        <v>36</v>
      </c>
      <c r="B40" s="61" t="s">
        <v>73</v>
      </c>
      <c r="C40" s="45" t="s">
        <v>74</v>
      </c>
      <c r="D40" s="58">
        <f t="shared" si="0"/>
        <v>12606909</v>
      </c>
      <c r="E40" s="58">
        <v>12606909</v>
      </c>
      <c r="F40" s="58"/>
      <c r="G40" s="58"/>
      <c r="H40" s="58">
        <v>0</v>
      </c>
      <c r="I40" s="58"/>
    </row>
    <row r="41" spans="1:9" x14ac:dyDescent="0.2">
      <c r="A41" s="58">
        <v>37</v>
      </c>
      <c r="B41" s="55" t="s">
        <v>75</v>
      </c>
      <c r="C41" s="47" t="s">
        <v>76</v>
      </c>
      <c r="D41" s="58">
        <f t="shared" si="0"/>
        <v>48250368</v>
      </c>
      <c r="E41" s="58">
        <v>48250368</v>
      </c>
      <c r="F41" s="58"/>
      <c r="G41" s="58"/>
      <c r="H41" s="58">
        <v>0</v>
      </c>
      <c r="I41" s="58"/>
    </row>
    <row r="42" spans="1:9" x14ac:dyDescent="0.2">
      <c r="A42" s="58">
        <v>38</v>
      </c>
      <c r="B42" s="61" t="s">
        <v>77</v>
      </c>
      <c r="C42" s="45" t="s">
        <v>78</v>
      </c>
      <c r="D42" s="58">
        <f t="shared" si="0"/>
        <v>17461581</v>
      </c>
      <c r="E42" s="58">
        <v>17461581</v>
      </c>
      <c r="F42" s="58"/>
      <c r="G42" s="58"/>
      <c r="H42" s="58">
        <v>0</v>
      </c>
      <c r="I42" s="58"/>
    </row>
    <row r="43" spans="1:9" x14ac:dyDescent="0.2">
      <c r="A43" s="58">
        <v>39</v>
      </c>
      <c r="B43" s="61" t="s">
        <v>79</v>
      </c>
      <c r="C43" s="45" t="s">
        <v>80</v>
      </c>
      <c r="D43" s="58">
        <f t="shared" si="0"/>
        <v>43999639</v>
      </c>
      <c r="E43" s="58">
        <v>43796143</v>
      </c>
      <c r="F43" s="58"/>
      <c r="G43" s="58"/>
      <c r="H43" s="58">
        <v>203496</v>
      </c>
      <c r="I43" s="58"/>
    </row>
    <row r="44" spans="1:9" x14ac:dyDescent="0.2">
      <c r="A44" s="58">
        <v>40</v>
      </c>
      <c r="B44" s="64" t="s">
        <v>81</v>
      </c>
      <c r="C44" s="49" t="s">
        <v>82</v>
      </c>
      <c r="D44" s="58">
        <f t="shared" si="0"/>
        <v>15164418</v>
      </c>
      <c r="E44" s="58">
        <v>15164418</v>
      </c>
      <c r="F44" s="58"/>
      <c r="G44" s="58"/>
      <c r="H44" s="58">
        <v>0</v>
      </c>
      <c r="I44" s="58"/>
    </row>
    <row r="45" spans="1:9" x14ac:dyDescent="0.2">
      <c r="A45" s="58">
        <v>41</v>
      </c>
      <c r="B45" s="61" t="s">
        <v>83</v>
      </c>
      <c r="C45" s="45" t="s">
        <v>84</v>
      </c>
      <c r="D45" s="58">
        <f t="shared" si="0"/>
        <v>9141164</v>
      </c>
      <c r="E45" s="58">
        <v>9141164</v>
      </c>
      <c r="F45" s="58"/>
      <c r="G45" s="58"/>
      <c r="H45" s="58">
        <v>0</v>
      </c>
      <c r="I45" s="58"/>
    </row>
    <row r="46" spans="1:9" x14ac:dyDescent="0.2">
      <c r="A46" s="58">
        <v>42</v>
      </c>
      <c r="B46" s="62" t="s">
        <v>85</v>
      </c>
      <c r="C46" s="48" t="s">
        <v>86</v>
      </c>
      <c r="D46" s="58">
        <f t="shared" si="0"/>
        <v>16449123</v>
      </c>
      <c r="E46" s="58">
        <v>16449123</v>
      </c>
      <c r="F46" s="58"/>
      <c r="G46" s="58"/>
      <c r="H46" s="58">
        <v>0</v>
      </c>
      <c r="I46" s="58"/>
    </row>
    <row r="47" spans="1:9" x14ac:dyDescent="0.2">
      <c r="A47" s="58">
        <v>43</v>
      </c>
      <c r="B47" s="55" t="s">
        <v>87</v>
      </c>
      <c r="C47" s="47" t="s">
        <v>88</v>
      </c>
      <c r="D47" s="58">
        <f t="shared" si="0"/>
        <v>7246569</v>
      </c>
      <c r="E47" s="58">
        <v>7246569</v>
      </c>
      <c r="F47" s="58"/>
      <c r="G47" s="58"/>
      <c r="H47" s="58">
        <v>0</v>
      </c>
      <c r="I47" s="58"/>
    </row>
    <row r="48" spans="1:9" x14ac:dyDescent="0.2">
      <c r="A48" s="58">
        <v>44</v>
      </c>
      <c r="B48" s="61" t="s">
        <v>89</v>
      </c>
      <c r="C48" s="45" t="s">
        <v>90</v>
      </c>
      <c r="D48" s="58">
        <f t="shared" si="0"/>
        <v>8669136</v>
      </c>
      <c r="E48" s="58">
        <v>8669136</v>
      </c>
      <c r="F48" s="58"/>
      <c r="G48" s="58"/>
      <c r="H48" s="58">
        <v>0</v>
      </c>
      <c r="I48" s="58"/>
    </row>
    <row r="49" spans="1:9" x14ac:dyDescent="0.2">
      <c r="A49" s="58">
        <v>45</v>
      </c>
      <c r="B49" s="55" t="s">
        <v>91</v>
      </c>
      <c r="C49" s="47" t="s">
        <v>92</v>
      </c>
      <c r="D49" s="58">
        <f t="shared" si="0"/>
        <v>62437628</v>
      </c>
      <c r="E49" s="58">
        <v>60439451</v>
      </c>
      <c r="F49" s="58">
        <v>1870557</v>
      </c>
      <c r="G49" s="58"/>
      <c r="H49" s="58">
        <v>127620</v>
      </c>
      <c r="I49" s="58"/>
    </row>
    <row r="50" spans="1:9" x14ac:dyDescent="0.2">
      <c r="A50" s="58">
        <v>46</v>
      </c>
      <c r="B50" s="61" t="s">
        <v>93</v>
      </c>
      <c r="C50" s="45" t="s">
        <v>94</v>
      </c>
      <c r="D50" s="58">
        <f t="shared" si="0"/>
        <v>14534968</v>
      </c>
      <c r="E50" s="58">
        <v>14534968</v>
      </c>
      <c r="F50" s="58"/>
      <c r="G50" s="58"/>
      <c r="H50" s="58">
        <v>0</v>
      </c>
      <c r="I50" s="58"/>
    </row>
    <row r="51" spans="1:9" ht="10.5" customHeight="1" x14ac:dyDescent="0.2">
      <c r="A51" s="58">
        <v>47</v>
      </c>
      <c r="B51" s="61" t="s">
        <v>95</v>
      </c>
      <c r="C51" s="45" t="s">
        <v>96</v>
      </c>
      <c r="D51" s="58">
        <f t="shared" si="0"/>
        <v>46212785</v>
      </c>
      <c r="E51" s="58">
        <v>46212785</v>
      </c>
      <c r="F51" s="58"/>
      <c r="G51" s="58"/>
      <c r="H51" s="58">
        <v>0</v>
      </c>
      <c r="I51" s="58"/>
    </row>
    <row r="52" spans="1:9" x14ac:dyDescent="0.2">
      <c r="A52" s="58">
        <v>48</v>
      </c>
      <c r="B52" s="56" t="s">
        <v>97</v>
      </c>
      <c r="C52" s="50" t="s">
        <v>98</v>
      </c>
      <c r="D52" s="58">
        <f t="shared" si="0"/>
        <v>10055646</v>
      </c>
      <c r="E52" s="58">
        <v>10055646</v>
      </c>
      <c r="F52" s="58"/>
      <c r="G52" s="58"/>
      <c r="H52" s="58">
        <v>0</v>
      </c>
      <c r="I52" s="58"/>
    </row>
    <row r="53" spans="1:9" x14ac:dyDescent="0.2">
      <c r="A53" s="58">
        <v>49</v>
      </c>
      <c r="B53" s="55" t="s">
        <v>99</v>
      </c>
      <c r="C53" s="47" t="s">
        <v>100</v>
      </c>
      <c r="D53" s="58">
        <f t="shared" si="0"/>
        <v>16072773</v>
      </c>
      <c r="E53" s="58">
        <v>16072773</v>
      </c>
      <c r="F53" s="58"/>
      <c r="G53" s="58"/>
      <c r="H53" s="58">
        <v>0</v>
      </c>
      <c r="I53" s="58"/>
    </row>
    <row r="54" spans="1:9" x14ac:dyDescent="0.2">
      <c r="A54" s="58">
        <v>50</v>
      </c>
      <c r="B54" s="61" t="s">
        <v>101</v>
      </c>
      <c r="C54" s="45" t="s">
        <v>102</v>
      </c>
      <c r="D54" s="58">
        <f t="shared" si="0"/>
        <v>19069671</v>
      </c>
      <c r="E54" s="58">
        <v>19069671</v>
      </c>
      <c r="F54" s="58"/>
      <c r="G54" s="58"/>
      <c r="H54" s="58">
        <v>0</v>
      </c>
      <c r="I54" s="58"/>
    </row>
    <row r="55" spans="1:9" ht="10.5" customHeight="1" x14ac:dyDescent="0.2">
      <c r="A55" s="58">
        <v>51</v>
      </c>
      <c r="B55" s="55" t="s">
        <v>103</v>
      </c>
      <c r="C55" s="47" t="s">
        <v>104</v>
      </c>
      <c r="D55" s="58">
        <f t="shared" si="0"/>
        <v>6473955</v>
      </c>
      <c r="E55" s="58">
        <v>6473955</v>
      </c>
      <c r="F55" s="58"/>
      <c r="G55" s="58"/>
      <c r="H55" s="58">
        <v>0</v>
      </c>
      <c r="I55" s="58"/>
    </row>
    <row r="56" spans="1:9" x14ac:dyDescent="0.2">
      <c r="A56" s="58">
        <v>52</v>
      </c>
      <c r="B56" s="61" t="s">
        <v>105</v>
      </c>
      <c r="C56" s="45" t="s">
        <v>106</v>
      </c>
      <c r="D56" s="58">
        <f t="shared" si="0"/>
        <v>12947440</v>
      </c>
      <c r="E56" s="58">
        <v>12947440</v>
      </c>
      <c r="F56" s="58"/>
      <c r="G56" s="58"/>
      <c r="H56" s="58">
        <v>0</v>
      </c>
      <c r="I56" s="58"/>
    </row>
    <row r="57" spans="1:9" x14ac:dyDescent="0.2">
      <c r="A57" s="58">
        <v>53</v>
      </c>
      <c r="B57" s="55" t="s">
        <v>107</v>
      </c>
      <c r="C57" s="47" t="s">
        <v>108</v>
      </c>
      <c r="D57" s="58">
        <f t="shared" si="0"/>
        <v>19466524</v>
      </c>
      <c r="E57" s="58">
        <v>19466524</v>
      </c>
      <c r="F57" s="58"/>
      <c r="G57" s="58"/>
      <c r="H57" s="58">
        <v>0</v>
      </c>
      <c r="I57" s="58"/>
    </row>
    <row r="58" spans="1:9" x14ac:dyDescent="0.2">
      <c r="A58" s="58">
        <v>54</v>
      </c>
      <c r="B58" s="55" t="s">
        <v>109</v>
      </c>
      <c r="C58" s="47" t="s">
        <v>110</v>
      </c>
      <c r="D58" s="58">
        <f t="shared" si="0"/>
        <v>71896276</v>
      </c>
      <c r="E58" s="58">
        <v>71442629</v>
      </c>
      <c r="F58" s="58">
        <v>453647</v>
      </c>
      <c r="G58" s="58"/>
      <c r="H58" s="58">
        <v>0</v>
      </c>
      <c r="I58" s="58"/>
    </row>
    <row r="59" spans="1:9" x14ac:dyDescent="0.2">
      <c r="A59" s="58">
        <v>55</v>
      </c>
      <c r="B59" s="55" t="s">
        <v>111</v>
      </c>
      <c r="C59" s="47" t="s">
        <v>112</v>
      </c>
      <c r="D59" s="58">
        <f t="shared" si="0"/>
        <v>11123189</v>
      </c>
      <c r="E59" s="58">
        <v>11123189</v>
      </c>
      <c r="F59" s="58"/>
      <c r="G59" s="58"/>
      <c r="H59" s="58">
        <v>0</v>
      </c>
      <c r="I59" s="58"/>
    </row>
    <row r="60" spans="1:9" ht="12" customHeight="1" x14ac:dyDescent="0.2">
      <c r="A60" s="58">
        <v>56</v>
      </c>
      <c r="B60" s="55" t="s">
        <v>113</v>
      </c>
      <c r="C60" s="47" t="s">
        <v>114</v>
      </c>
      <c r="D60" s="58">
        <f t="shared" si="0"/>
        <v>38884</v>
      </c>
      <c r="E60" s="58">
        <v>38884</v>
      </c>
      <c r="F60" s="58"/>
      <c r="G60" s="58"/>
      <c r="H60" s="58">
        <v>0</v>
      </c>
      <c r="I60" s="58"/>
    </row>
    <row r="61" spans="1:9" x14ac:dyDescent="0.2">
      <c r="A61" s="58">
        <v>57</v>
      </c>
      <c r="B61" s="55" t="s">
        <v>115</v>
      </c>
      <c r="C61" s="47" t="s">
        <v>116</v>
      </c>
      <c r="D61" s="58">
        <f t="shared" si="0"/>
        <v>0</v>
      </c>
      <c r="E61" s="58">
        <v>0</v>
      </c>
      <c r="F61" s="58"/>
      <c r="G61" s="58"/>
      <c r="H61" s="58">
        <v>0</v>
      </c>
      <c r="I61" s="58"/>
    </row>
    <row r="62" spans="1:9" ht="11.25" customHeight="1" x14ac:dyDescent="0.2">
      <c r="A62" s="58">
        <v>58</v>
      </c>
      <c r="B62" s="55" t="s">
        <v>117</v>
      </c>
      <c r="C62" s="47" t="s">
        <v>118</v>
      </c>
      <c r="D62" s="58">
        <f t="shared" si="0"/>
        <v>23789367</v>
      </c>
      <c r="E62" s="58">
        <v>21845166</v>
      </c>
      <c r="F62" s="58">
        <v>1944201</v>
      </c>
      <c r="G62" s="58"/>
      <c r="H62" s="58">
        <v>0</v>
      </c>
      <c r="I62" s="58"/>
    </row>
    <row r="63" spans="1:9" ht="11.25" customHeight="1" x14ac:dyDescent="0.2">
      <c r="A63" s="58">
        <v>59</v>
      </c>
      <c r="B63" s="61" t="s">
        <v>119</v>
      </c>
      <c r="C63" s="47" t="s">
        <v>120</v>
      </c>
      <c r="D63" s="58">
        <f t="shared" si="0"/>
        <v>20353787</v>
      </c>
      <c r="E63" s="58">
        <v>19381686</v>
      </c>
      <c r="F63" s="58">
        <v>972101</v>
      </c>
      <c r="G63" s="58"/>
      <c r="H63" s="58">
        <v>0</v>
      </c>
      <c r="I63" s="58"/>
    </row>
    <row r="64" spans="1:9" ht="11.25" customHeight="1" x14ac:dyDescent="0.2">
      <c r="A64" s="58">
        <v>60</v>
      </c>
      <c r="B64" s="62" t="s">
        <v>121</v>
      </c>
      <c r="C64" s="48" t="s">
        <v>122</v>
      </c>
      <c r="D64" s="58">
        <f t="shared" si="0"/>
        <v>27054448</v>
      </c>
      <c r="E64" s="58">
        <v>26082347</v>
      </c>
      <c r="F64" s="58">
        <v>972101</v>
      </c>
      <c r="G64" s="58"/>
      <c r="H64" s="58">
        <v>0</v>
      </c>
      <c r="I64" s="58"/>
    </row>
    <row r="65" spans="1:9" ht="11.25" customHeight="1" x14ac:dyDescent="0.2">
      <c r="A65" s="58">
        <v>61</v>
      </c>
      <c r="B65" s="61" t="s">
        <v>123</v>
      </c>
      <c r="C65" s="47" t="s">
        <v>124</v>
      </c>
      <c r="D65" s="58">
        <f t="shared" si="0"/>
        <v>35063497</v>
      </c>
      <c r="E65" s="58">
        <v>31823161</v>
      </c>
      <c r="F65" s="58">
        <v>3240336</v>
      </c>
      <c r="G65" s="58"/>
      <c r="H65" s="58">
        <v>0</v>
      </c>
      <c r="I65" s="58"/>
    </row>
    <row r="66" spans="1:9" ht="11.25" customHeight="1" x14ac:dyDescent="0.2">
      <c r="A66" s="58">
        <v>62</v>
      </c>
      <c r="B66" s="55" t="s">
        <v>125</v>
      </c>
      <c r="C66" s="47" t="s">
        <v>126</v>
      </c>
      <c r="D66" s="58">
        <f t="shared" si="0"/>
        <v>16057103</v>
      </c>
      <c r="E66" s="58">
        <v>13464834</v>
      </c>
      <c r="F66" s="58">
        <v>2592269</v>
      </c>
      <c r="G66" s="58"/>
      <c r="H66" s="58">
        <v>0</v>
      </c>
      <c r="I66" s="58"/>
    </row>
    <row r="67" spans="1:9" ht="27.75" customHeight="1" x14ac:dyDescent="0.2">
      <c r="A67" s="58">
        <v>63</v>
      </c>
      <c r="B67" s="61" t="s">
        <v>127</v>
      </c>
      <c r="C67" s="47" t="s">
        <v>128</v>
      </c>
      <c r="D67" s="58">
        <f t="shared" si="0"/>
        <v>0</v>
      </c>
      <c r="E67" s="58">
        <v>0</v>
      </c>
      <c r="F67" s="58"/>
      <c r="G67" s="58"/>
      <c r="H67" s="58">
        <v>0</v>
      </c>
      <c r="I67" s="58"/>
    </row>
    <row r="68" spans="1:9" ht="24" customHeight="1" x14ac:dyDescent="0.2">
      <c r="A68" s="58">
        <v>64</v>
      </c>
      <c r="B68" s="61" t="s">
        <v>129</v>
      </c>
      <c r="C68" s="47" t="s">
        <v>130</v>
      </c>
      <c r="D68" s="58">
        <f t="shared" si="0"/>
        <v>0</v>
      </c>
      <c r="E68" s="58">
        <v>0</v>
      </c>
      <c r="F68" s="58"/>
      <c r="G68" s="58"/>
      <c r="H68" s="58">
        <v>0</v>
      </c>
      <c r="I68" s="58"/>
    </row>
    <row r="69" spans="1:9" x14ac:dyDescent="0.2">
      <c r="A69" s="58">
        <v>65</v>
      </c>
      <c r="B69" s="61" t="s">
        <v>131</v>
      </c>
      <c r="C69" s="47" t="s">
        <v>132</v>
      </c>
      <c r="D69" s="58">
        <f t="shared" si="0"/>
        <v>32279518</v>
      </c>
      <c r="E69" s="58">
        <v>32279518</v>
      </c>
      <c r="F69" s="58"/>
      <c r="G69" s="58"/>
      <c r="H69" s="58">
        <v>0</v>
      </c>
      <c r="I69" s="58"/>
    </row>
    <row r="70" spans="1:9" x14ac:dyDescent="0.2">
      <c r="A70" s="58">
        <v>66</v>
      </c>
      <c r="B70" s="61" t="s">
        <v>133</v>
      </c>
      <c r="C70" s="47" t="s">
        <v>134</v>
      </c>
      <c r="D70" s="58">
        <f t="shared" ref="D70:D133" si="1">E70+F70+G70+H70+I70</f>
        <v>18647367</v>
      </c>
      <c r="E70" s="58">
        <v>18647367</v>
      </c>
      <c r="F70" s="58"/>
      <c r="G70" s="58"/>
      <c r="H70" s="58">
        <v>0</v>
      </c>
      <c r="I70" s="58"/>
    </row>
    <row r="71" spans="1:9" x14ac:dyDescent="0.2">
      <c r="A71" s="58">
        <v>67</v>
      </c>
      <c r="B71" s="61" t="s">
        <v>135</v>
      </c>
      <c r="C71" s="47" t="s">
        <v>136</v>
      </c>
      <c r="D71" s="58">
        <f t="shared" si="1"/>
        <v>37192208</v>
      </c>
      <c r="E71" s="58">
        <v>18788174</v>
      </c>
      <c r="F71" s="58"/>
      <c r="G71" s="58"/>
      <c r="H71" s="58">
        <v>18404034</v>
      </c>
      <c r="I71" s="58"/>
    </row>
    <row r="72" spans="1:9" x14ac:dyDescent="0.2">
      <c r="A72" s="58">
        <v>68</v>
      </c>
      <c r="B72" s="61" t="s">
        <v>137</v>
      </c>
      <c r="C72" s="47" t="s">
        <v>138</v>
      </c>
      <c r="D72" s="58">
        <f t="shared" si="1"/>
        <v>12824542</v>
      </c>
      <c r="E72" s="58">
        <v>12824542</v>
      </c>
      <c r="F72" s="58"/>
      <c r="G72" s="58"/>
      <c r="H72" s="58">
        <v>0</v>
      </c>
      <c r="I72" s="58"/>
    </row>
    <row r="73" spans="1:9" x14ac:dyDescent="0.2">
      <c r="A73" s="58">
        <v>69</v>
      </c>
      <c r="B73" s="61" t="s">
        <v>139</v>
      </c>
      <c r="C73" s="47" t="s">
        <v>140</v>
      </c>
      <c r="D73" s="58">
        <f t="shared" si="1"/>
        <v>35923458</v>
      </c>
      <c r="E73" s="58">
        <v>35299629</v>
      </c>
      <c r="F73" s="58"/>
      <c r="G73" s="58"/>
      <c r="H73" s="58">
        <v>623829</v>
      </c>
      <c r="I73" s="58"/>
    </row>
    <row r="74" spans="1:9" x14ac:dyDescent="0.2">
      <c r="A74" s="58">
        <v>70</v>
      </c>
      <c r="B74" s="55" t="s">
        <v>141</v>
      </c>
      <c r="C74" s="47" t="s">
        <v>142</v>
      </c>
      <c r="D74" s="58">
        <f t="shared" si="1"/>
        <v>19603796</v>
      </c>
      <c r="E74" s="58">
        <v>19603796</v>
      </c>
      <c r="F74" s="58"/>
      <c r="G74" s="58"/>
      <c r="H74" s="58">
        <v>0</v>
      </c>
      <c r="I74" s="58"/>
    </row>
    <row r="75" spans="1:9" x14ac:dyDescent="0.2">
      <c r="A75" s="58">
        <v>71</v>
      </c>
      <c r="B75" s="61" t="s">
        <v>143</v>
      </c>
      <c r="C75" s="45" t="s">
        <v>144</v>
      </c>
      <c r="D75" s="58">
        <f t="shared" si="1"/>
        <v>20276254</v>
      </c>
      <c r="E75" s="58">
        <v>20276254</v>
      </c>
      <c r="F75" s="58"/>
      <c r="G75" s="58"/>
      <c r="H75" s="58">
        <v>0</v>
      </c>
      <c r="I75" s="58"/>
    </row>
    <row r="76" spans="1:9" x14ac:dyDescent="0.2">
      <c r="A76" s="58">
        <v>72</v>
      </c>
      <c r="B76" s="55" t="s">
        <v>145</v>
      </c>
      <c r="C76" s="47" t="s">
        <v>146</v>
      </c>
      <c r="D76" s="58">
        <f t="shared" si="1"/>
        <v>11081124</v>
      </c>
      <c r="E76" s="58">
        <v>11081124</v>
      </c>
      <c r="F76" s="58"/>
      <c r="G76" s="58"/>
      <c r="H76" s="58">
        <v>0</v>
      </c>
      <c r="I76" s="58"/>
    </row>
    <row r="77" spans="1:9" x14ac:dyDescent="0.2">
      <c r="A77" s="58">
        <v>73</v>
      </c>
      <c r="B77" s="61" t="s">
        <v>147</v>
      </c>
      <c r="C77" s="47" t="s">
        <v>148</v>
      </c>
      <c r="D77" s="58">
        <f t="shared" si="1"/>
        <v>36545801</v>
      </c>
      <c r="E77" s="58">
        <v>36518820</v>
      </c>
      <c r="F77" s="58"/>
      <c r="G77" s="58"/>
      <c r="H77" s="58">
        <v>26981</v>
      </c>
      <c r="I77" s="58"/>
    </row>
    <row r="78" spans="1:9" x14ac:dyDescent="0.2">
      <c r="A78" s="58">
        <v>74</v>
      </c>
      <c r="B78" s="55" t="s">
        <v>149</v>
      </c>
      <c r="C78" s="47" t="s">
        <v>150</v>
      </c>
      <c r="D78" s="58">
        <f t="shared" si="1"/>
        <v>20914070</v>
      </c>
      <c r="E78" s="58">
        <v>20914070</v>
      </c>
      <c r="F78" s="58"/>
      <c r="G78" s="58"/>
      <c r="H78" s="58">
        <v>0</v>
      </c>
      <c r="I78" s="58"/>
    </row>
    <row r="79" spans="1:9" x14ac:dyDescent="0.2">
      <c r="A79" s="58">
        <v>75</v>
      </c>
      <c r="B79" s="55" t="s">
        <v>151</v>
      </c>
      <c r="C79" s="47" t="s">
        <v>152</v>
      </c>
      <c r="D79" s="58">
        <f t="shared" si="1"/>
        <v>16093275</v>
      </c>
      <c r="E79" s="58">
        <v>16093275</v>
      </c>
      <c r="F79" s="58"/>
      <c r="G79" s="58"/>
      <c r="H79" s="58">
        <v>0</v>
      </c>
      <c r="I79" s="58"/>
    </row>
    <row r="80" spans="1:9" ht="24" x14ac:dyDescent="0.2">
      <c r="A80" s="58">
        <v>76</v>
      </c>
      <c r="B80" s="63" t="s">
        <v>153</v>
      </c>
      <c r="C80" s="50" t="s">
        <v>154</v>
      </c>
      <c r="D80" s="58">
        <f t="shared" si="1"/>
        <v>0</v>
      </c>
      <c r="E80" s="58">
        <v>0</v>
      </c>
      <c r="F80" s="58"/>
      <c r="G80" s="58"/>
      <c r="H80" s="58">
        <v>0</v>
      </c>
      <c r="I80" s="58"/>
    </row>
    <row r="81" spans="1:9" ht="24" x14ac:dyDescent="0.2">
      <c r="A81" s="58">
        <v>77</v>
      </c>
      <c r="B81" s="61" t="s">
        <v>155</v>
      </c>
      <c r="C81" s="47" t="s">
        <v>156</v>
      </c>
      <c r="D81" s="58">
        <f t="shared" si="1"/>
        <v>0</v>
      </c>
      <c r="E81" s="58">
        <v>0</v>
      </c>
      <c r="F81" s="58"/>
      <c r="G81" s="58"/>
      <c r="H81" s="58">
        <v>0</v>
      </c>
      <c r="I81" s="58"/>
    </row>
    <row r="82" spans="1:9" ht="24" x14ac:dyDescent="0.2">
      <c r="A82" s="58">
        <v>78</v>
      </c>
      <c r="B82" s="61" t="s">
        <v>157</v>
      </c>
      <c r="C82" s="47" t="s">
        <v>158</v>
      </c>
      <c r="D82" s="58">
        <f t="shared" si="1"/>
        <v>0</v>
      </c>
      <c r="E82" s="58">
        <v>0</v>
      </c>
      <c r="F82" s="58"/>
      <c r="G82" s="58"/>
      <c r="H82" s="58">
        <v>0</v>
      </c>
      <c r="I82" s="58"/>
    </row>
    <row r="83" spans="1:9" ht="24" x14ac:dyDescent="0.2">
      <c r="A83" s="58">
        <v>79</v>
      </c>
      <c r="B83" s="61" t="s">
        <v>159</v>
      </c>
      <c r="C83" s="47" t="s">
        <v>160</v>
      </c>
      <c r="D83" s="58">
        <f t="shared" si="1"/>
        <v>0</v>
      </c>
      <c r="E83" s="58">
        <v>0</v>
      </c>
      <c r="F83" s="58"/>
      <c r="G83" s="58"/>
      <c r="H83" s="58">
        <v>0</v>
      </c>
      <c r="I83" s="58"/>
    </row>
    <row r="84" spans="1:9" ht="24" x14ac:dyDescent="0.2">
      <c r="A84" s="58">
        <v>80</v>
      </c>
      <c r="B84" s="61" t="s">
        <v>161</v>
      </c>
      <c r="C84" s="47" t="s">
        <v>162</v>
      </c>
      <c r="D84" s="58">
        <f t="shared" si="1"/>
        <v>0</v>
      </c>
      <c r="E84" s="58">
        <v>0</v>
      </c>
      <c r="F84" s="58"/>
      <c r="G84" s="58"/>
      <c r="H84" s="58">
        <v>0</v>
      </c>
      <c r="I84" s="58"/>
    </row>
    <row r="85" spans="1:9" ht="24" x14ac:dyDescent="0.2">
      <c r="A85" s="58">
        <v>81</v>
      </c>
      <c r="B85" s="61" t="s">
        <v>163</v>
      </c>
      <c r="C85" s="47" t="s">
        <v>164</v>
      </c>
      <c r="D85" s="58">
        <f t="shared" si="1"/>
        <v>0</v>
      </c>
      <c r="E85" s="58">
        <v>0</v>
      </c>
      <c r="F85" s="58"/>
      <c r="G85" s="58"/>
      <c r="H85" s="58">
        <v>0</v>
      </c>
      <c r="I85" s="58"/>
    </row>
    <row r="86" spans="1:9" ht="24" x14ac:dyDescent="0.2">
      <c r="A86" s="58">
        <v>82</v>
      </c>
      <c r="B86" s="61" t="s">
        <v>165</v>
      </c>
      <c r="C86" s="47" t="s">
        <v>166</v>
      </c>
      <c r="D86" s="58">
        <f t="shared" si="1"/>
        <v>0</v>
      </c>
      <c r="E86" s="58">
        <v>0</v>
      </c>
      <c r="F86" s="58"/>
      <c r="G86" s="58"/>
      <c r="H86" s="58">
        <v>0</v>
      </c>
      <c r="I86" s="58"/>
    </row>
    <row r="87" spans="1:9" ht="14.25" customHeight="1" x14ac:dyDescent="0.2">
      <c r="A87" s="58">
        <v>83</v>
      </c>
      <c r="B87" s="55" t="s">
        <v>167</v>
      </c>
      <c r="C87" s="47" t="s">
        <v>168</v>
      </c>
      <c r="D87" s="58">
        <f t="shared" si="1"/>
        <v>35044409</v>
      </c>
      <c r="E87" s="58">
        <v>35044409</v>
      </c>
      <c r="F87" s="58"/>
      <c r="G87" s="58"/>
      <c r="H87" s="58">
        <v>0</v>
      </c>
      <c r="I87" s="58"/>
    </row>
    <row r="88" spans="1:9" x14ac:dyDescent="0.2">
      <c r="A88" s="58">
        <v>84</v>
      </c>
      <c r="B88" s="61" t="s">
        <v>169</v>
      </c>
      <c r="C88" s="47" t="s">
        <v>170</v>
      </c>
      <c r="D88" s="58">
        <f t="shared" si="1"/>
        <v>30896779</v>
      </c>
      <c r="E88" s="58">
        <v>24798585</v>
      </c>
      <c r="F88" s="58">
        <v>6098194</v>
      </c>
      <c r="G88" s="58"/>
      <c r="H88" s="58">
        <v>0</v>
      </c>
      <c r="I88" s="58"/>
    </row>
    <row r="89" spans="1:9" x14ac:dyDescent="0.2">
      <c r="A89" s="58">
        <v>85</v>
      </c>
      <c r="B89" s="55" t="s">
        <v>171</v>
      </c>
      <c r="C89" s="47" t="s">
        <v>172</v>
      </c>
      <c r="D89" s="58">
        <f t="shared" si="1"/>
        <v>16980014</v>
      </c>
      <c r="E89" s="58">
        <v>16980014</v>
      </c>
      <c r="F89" s="58"/>
      <c r="G89" s="58"/>
      <c r="H89" s="58">
        <v>0</v>
      </c>
      <c r="I89" s="58"/>
    </row>
    <row r="90" spans="1:9" x14ac:dyDescent="0.2">
      <c r="A90" s="58">
        <v>86</v>
      </c>
      <c r="B90" s="62" t="s">
        <v>173</v>
      </c>
      <c r="C90" s="48" t="s">
        <v>174</v>
      </c>
      <c r="D90" s="58">
        <f t="shared" si="1"/>
        <v>10890003</v>
      </c>
      <c r="E90" s="58">
        <v>10890003</v>
      </c>
      <c r="F90" s="58"/>
      <c r="G90" s="58"/>
      <c r="H90" s="58">
        <v>0</v>
      </c>
      <c r="I90" s="58"/>
    </row>
    <row r="91" spans="1:9" x14ac:dyDescent="0.2">
      <c r="A91" s="58">
        <v>87</v>
      </c>
      <c r="B91" s="61" t="s">
        <v>175</v>
      </c>
      <c r="C91" s="47" t="s">
        <v>176</v>
      </c>
      <c r="D91" s="58">
        <f t="shared" si="1"/>
        <v>21955065</v>
      </c>
      <c r="E91" s="58">
        <v>13110716</v>
      </c>
      <c r="F91" s="58">
        <v>8844349</v>
      </c>
      <c r="G91" s="58"/>
      <c r="H91" s="58">
        <v>0</v>
      </c>
      <c r="I91" s="58"/>
    </row>
    <row r="92" spans="1:9" x14ac:dyDescent="0.2">
      <c r="A92" s="58">
        <v>88</v>
      </c>
      <c r="B92" s="61" t="s">
        <v>177</v>
      </c>
      <c r="C92" s="47" t="s">
        <v>178</v>
      </c>
      <c r="D92" s="58">
        <f t="shared" si="1"/>
        <v>89992729</v>
      </c>
      <c r="E92" s="58">
        <v>70543304</v>
      </c>
      <c r="F92" s="58">
        <v>6984514</v>
      </c>
      <c r="G92" s="58"/>
      <c r="H92" s="58">
        <v>12464911</v>
      </c>
      <c r="I92" s="58"/>
    </row>
    <row r="93" spans="1:9" ht="13.5" customHeight="1" x14ac:dyDescent="0.2">
      <c r="A93" s="58">
        <v>89</v>
      </c>
      <c r="B93" s="62" t="s">
        <v>179</v>
      </c>
      <c r="C93" s="48" t="s">
        <v>180</v>
      </c>
      <c r="D93" s="58">
        <f t="shared" si="1"/>
        <v>23570203</v>
      </c>
      <c r="E93" s="58">
        <v>18126439</v>
      </c>
      <c r="F93" s="58">
        <v>5443764</v>
      </c>
      <c r="G93" s="58"/>
      <c r="H93" s="58">
        <v>0</v>
      </c>
      <c r="I93" s="58"/>
    </row>
    <row r="94" spans="1:9" ht="14.25" customHeight="1" x14ac:dyDescent="0.2">
      <c r="A94" s="58">
        <v>90</v>
      </c>
      <c r="B94" s="61" t="s">
        <v>181</v>
      </c>
      <c r="C94" s="47" t="s">
        <v>182</v>
      </c>
      <c r="D94" s="58">
        <f t="shared" si="1"/>
        <v>24370351</v>
      </c>
      <c r="E94" s="58">
        <v>21870028</v>
      </c>
      <c r="F94" s="58">
        <v>0</v>
      </c>
      <c r="G94" s="58"/>
      <c r="H94" s="58">
        <v>2500323</v>
      </c>
      <c r="I94" s="58"/>
    </row>
    <row r="95" spans="1:9" x14ac:dyDescent="0.2">
      <c r="A95" s="58">
        <v>91</v>
      </c>
      <c r="B95" s="62" t="s">
        <v>183</v>
      </c>
      <c r="C95" s="48" t="s">
        <v>184</v>
      </c>
      <c r="D95" s="58">
        <f t="shared" si="1"/>
        <v>6559029</v>
      </c>
      <c r="E95" s="58">
        <v>6559029</v>
      </c>
      <c r="F95" s="58"/>
      <c r="G95" s="58"/>
      <c r="H95" s="58">
        <v>0</v>
      </c>
      <c r="I95" s="58"/>
    </row>
    <row r="96" spans="1:9" x14ac:dyDescent="0.2">
      <c r="A96" s="58">
        <v>92</v>
      </c>
      <c r="B96" s="61" t="s">
        <v>185</v>
      </c>
      <c r="C96" s="47" t="s">
        <v>186</v>
      </c>
      <c r="D96" s="58">
        <f t="shared" si="1"/>
        <v>0</v>
      </c>
      <c r="E96" s="58">
        <v>0</v>
      </c>
      <c r="F96" s="58"/>
      <c r="G96" s="58"/>
      <c r="H96" s="58">
        <v>0</v>
      </c>
      <c r="I96" s="58"/>
    </row>
    <row r="97" spans="1:9" ht="15.75" customHeight="1" x14ac:dyDescent="0.2">
      <c r="A97" s="58">
        <v>93</v>
      </c>
      <c r="B97" s="55" t="s">
        <v>187</v>
      </c>
      <c r="C97" s="47" t="s">
        <v>188</v>
      </c>
      <c r="D97" s="58">
        <f t="shared" si="1"/>
        <v>165541</v>
      </c>
      <c r="E97" s="58">
        <v>0</v>
      </c>
      <c r="F97" s="58">
        <v>117365</v>
      </c>
      <c r="G97" s="58"/>
      <c r="H97" s="58">
        <v>48176</v>
      </c>
      <c r="I97" s="58"/>
    </row>
    <row r="98" spans="1:9" ht="24" x14ac:dyDescent="0.2">
      <c r="A98" s="58">
        <v>94</v>
      </c>
      <c r="B98" s="61" t="s">
        <v>189</v>
      </c>
      <c r="C98" s="45" t="s">
        <v>190</v>
      </c>
      <c r="D98" s="58">
        <f t="shared" si="1"/>
        <v>0</v>
      </c>
      <c r="E98" s="58">
        <v>0</v>
      </c>
      <c r="F98" s="58"/>
      <c r="G98" s="58"/>
      <c r="H98" s="58">
        <v>0</v>
      </c>
      <c r="I98" s="58"/>
    </row>
    <row r="99" spans="1:9" x14ac:dyDescent="0.2">
      <c r="A99" s="58">
        <v>95</v>
      </c>
      <c r="B99" s="61" t="s">
        <v>191</v>
      </c>
      <c r="C99" s="48" t="s">
        <v>192</v>
      </c>
      <c r="D99" s="58">
        <f t="shared" si="1"/>
        <v>1669068</v>
      </c>
      <c r="E99" s="58">
        <v>1669068</v>
      </c>
      <c r="F99" s="58"/>
      <c r="G99" s="58"/>
      <c r="H99" s="58">
        <v>0</v>
      </c>
      <c r="I99" s="58"/>
    </row>
    <row r="100" spans="1:9" x14ac:dyDescent="0.2">
      <c r="A100" s="58">
        <v>96</v>
      </c>
      <c r="B100" s="55" t="s">
        <v>193</v>
      </c>
      <c r="C100" s="47" t="s">
        <v>194</v>
      </c>
      <c r="D100" s="58">
        <f t="shared" si="1"/>
        <v>14838263</v>
      </c>
      <c r="E100" s="58">
        <v>11408574</v>
      </c>
      <c r="F100" s="58">
        <v>3429689</v>
      </c>
      <c r="G100" s="58"/>
      <c r="H100" s="58">
        <v>0</v>
      </c>
      <c r="I100" s="58"/>
    </row>
    <row r="101" spans="1:9" x14ac:dyDescent="0.2">
      <c r="A101" s="58">
        <v>97</v>
      </c>
      <c r="B101" s="61" t="s">
        <v>195</v>
      </c>
      <c r="C101" s="51" t="s">
        <v>196</v>
      </c>
      <c r="D101" s="58">
        <f t="shared" si="1"/>
        <v>8481196</v>
      </c>
      <c r="E101" s="58">
        <v>8481196</v>
      </c>
      <c r="F101" s="58"/>
      <c r="G101" s="58"/>
      <c r="H101" s="58">
        <v>0</v>
      </c>
      <c r="I101" s="58"/>
    </row>
    <row r="102" spans="1:9" x14ac:dyDescent="0.2">
      <c r="A102" s="58">
        <v>98</v>
      </c>
      <c r="B102" s="55" t="s">
        <v>197</v>
      </c>
      <c r="C102" s="47" t="s">
        <v>198</v>
      </c>
      <c r="D102" s="58">
        <f t="shared" si="1"/>
        <v>9343342</v>
      </c>
      <c r="E102" s="58">
        <v>9343342</v>
      </c>
      <c r="F102" s="58"/>
      <c r="G102" s="58"/>
      <c r="H102" s="58">
        <v>0</v>
      </c>
      <c r="I102" s="58"/>
    </row>
    <row r="103" spans="1:9" x14ac:dyDescent="0.2">
      <c r="A103" s="58">
        <v>99</v>
      </c>
      <c r="B103" s="55" t="s">
        <v>199</v>
      </c>
      <c r="C103" s="47" t="s">
        <v>200</v>
      </c>
      <c r="D103" s="58">
        <f t="shared" si="1"/>
        <v>22485574</v>
      </c>
      <c r="E103" s="58">
        <v>22485574</v>
      </c>
      <c r="F103" s="58"/>
      <c r="G103" s="58"/>
      <c r="H103" s="58">
        <v>0</v>
      </c>
      <c r="I103" s="58"/>
    </row>
    <row r="104" spans="1:9" x14ac:dyDescent="0.2">
      <c r="A104" s="58">
        <v>100</v>
      </c>
      <c r="B104" s="61" t="s">
        <v>201</v>
      </c>
      <c r="C104" s="48" t="s">
        <v>202</v>
      </c>
      <c r="D104" s="58">
        <f t="shared" si="1"/>
        <v>11759238</v>
      </c>
      <c r="E104" s="58">
        <v>11759238</v>
      </c>
      <c r="F104" s="58"/>
      <c r="G104" s="58"/>
      <c r="H104" s="58">
        <v>0</v>
      </c>
      <c r="I104" s="58"/>
    </row>
    <row r="105" spans="1:9" x14ac:dyDescent="0.2">
      <c r="A105" s="58">
        <v>101</v>
      </c>
      <c r="B105" s="61" t="s">
        <v>203</v>
      </c>
      <c r="C105" s="45" t="s">
        <v>204</v>
      </c>
      <c r="D105" s="58">
        <f t="shared" si="1"/>
        <v>13434786</v>
      </c>
      <c r="E105" s="58">
        <v>13434786</v>
      </c>
      <c r="F105" s="58"/>
      <c r="G105" s="58"/>
      <c r="H105" s="58">
        <v>0</v>
      </c>
      <c r="I105" s="58"/>
    </row>
    <row r="106" spans="1:9" x14ac:dyDescent="0.2">
      <c r="A106" s="58">
        <v>102</v>
      </c>
      <c r="B106" s="61" t="s">
        <v>205</v>
      </c>
      <c r="C106" s="45" t="s">
        <v>206</v>
      </c>
      <c r="D106" s="58">
        <f t="shared" si="1"/>
        <v>25550932</v>
      </c>
      <c r="E106" s="58">
        <v>25550932</v>
      </c>
      <c r="F106" s="58"/>
      <c r="G106" s="58"/>
      <c r="H106" s="58">
        <v>0</v>
      </c>
      <c r="I106" s="58"/>
    </row>
    <row r="107" spans="1:9" x14ac:dyDescent="0.2">
      <c r="A107" s="58">
        <v>103</v>
      </c>
      <c r="B107" s="61" t="s">
        <v>207</v>
      </c>
      <c r="C107" s="45" t="s">
        <v>208</v>
      </c>
      <c r="D107" s="58">
        <f t="shared" si="1"/>
        <v>24236651</v>
      </c>
      <c r="E107" s="58">
        <v>24236651</v>
      </c>
      <c r="F107" s="58"/>
      <c r="G107" s="58"/>
      <c r="H107" s="58">
        <v>0</v>
      </c>
      <c r="I107" s="58"/>
    </row>
    <row r="108" spans="1:9" x14ac:dyDescent="0.2">
      <c r="A108" s="58">
        <v>104</v>
      </c>
      <c r="B108" s="55" t="s">
        <v>209</v>
      </c>
      <c r="C108" s="47" t="s">
        <v>210</v>
      </c>
      <c r="D108" s="58">
        <f t="shared" si="1"/>
        <v>8125348</v>
      </c>
      <c r="E108" s="58">
        <v>8125348</v>
      </c>
      <c r="F108" s="58"/>
      <c r="G108" s="58"/>
      <c r="H108" s="58">
        <v>0</v>
      </c>
      <c r="I108" s="58"/>
    </row>
    <row r="109" spans="1:9" x14ac:dyDescent="0.2">
      <c r="A109" s="58">
        <v>105</v>
      </c>
      <c r="B109" s="62" t="s">
        <v>211</v>
      </c>
      <c r="C109" s="48" t="s">
        <v>212</v>
      </c>
      <c r="D109" s="58">
        <f t="shared" si="1"/>
        <v>13001641</v>
      </c>
      <c r="E109" s="58">
        <v>13001641</v>
      </c>
      <c r="F109" s="58"/>
      <c r="G109" s="58"/>
      <c r="H109" s="58">
        <v>0</v>
      </c>
      <c r="I109" s="58"/>
    </row>
    <row r="110" spans="1:9" x14ac:dyDescent="0.2">
      <c r="A110" s="58">
        <v>106</v>
      </c>
      <c r="B110" s="61" t="s">
        <v>213</v>
      </c>
      <c r="C110" s="45" t="s">
        <v>214</v>
      </c>
      <c r="D110" s="58">
        <f t="shared" si="1"/>
        <v>12681967</v>
      </c>
      <c r="E110" s="58">
        <v>12681967</v>
      </c>
      <c r="F110" s="58"/>
      <c r="G110" s="58"/>
      <c r="H110" s="58">
        <v>0</v>
      </c>
      <c r="I110" s="58"/>
    </row>
    <row r="111" spans="1:9" x14ac:dyDescent="0.2">
      <c r="A111" s="58">
        <v>107</v>
      </c>
      <c r="B111" s="61" t="s">
        <v>215</v>
      </c>
      <c r="C111" s="45" t="s">
        <v>216</v>
      </c>
      <c r="D111" s="58">
        <f t="shared" si="1"/>
        <v>18566927</v>
      </c>
      <c r="E111" s="58">
        <v>16392800</v>
      </c>
      <c r="F111" s="58">
        <v>583260</v>
      </c>
      <c r="G111" s="58"/>
      <c r="H111" s="58">
        <v>1590867</v>
      </c>
      <c r="I111" s="58"/>
    </row>
    <row r="112" spans="1:9" x14ac:dyDescent="0.2">
      <c r="A112" s="58">
        <v>108</v>
      </c>
      <c r="B112" s="55" t="s">
        <v>217</v>
      </c>
      <c r="C112" s="47" t="s">
        <v>218</v>
      </c>
      <c r="D112" s="58">
        <f t="shared" si="1"/>
        <v>10020297</v>
      </c>
      <c r="E112" s="58">
        <v>10020297</v>
      </c>
      <c r="F112" s="58"/>
      <c r="G112" s="58"/>
      <c r="H112" s="58">
        <v>0</v>
      </c>
      <c r="I112" s="58"/>
    </row>
    <row r="113" spans="1:9" ht="12" customHeight="1" x14ac:dyDescent="0.2">
      <c r="A113" s="58">
        <v>109</v>
      </c>
      <c r="B113" s="55" t="s">
        <v>219</v>
      </c>
      <c r="C113" s="47" t="s">
        <v>220</v>
      </c>
      <c r="D113" s="58">
        <f t="shared" si="1"/>
        <v>15718986</v>
      </c>
      <c r="E113" s="58">
        <v>15718986</v>
      </c>
      <c r="F113" s="58"/>
      <c r="G113" s="58"/>
      <c r="H113" s="58">
        <v>0</v>
      </c>
      <c r="I113" s="58"/>
    </row>
    <row r="114" spans="1:9" x14ac:dyDescent="0.2">
      <c r="A114" s="58">
        <v>110</v>
      </c>
      <c r="B114" s="61" t="s">
        <v>221</v>
      </c>
      <c r="C114" s="45" t="s">
        <v>222</v>
      </c>
      <c r="D114" s="58">
        <f t="shared" si="1"/>
        <v>24258155</v>
      </c>
      <c r="E114" s="58">
        <v>24258155</v>
      </c>
      <c r="F114" s="58"/>
      <c r="G114" s="58"/>
      <c r="H114" s="58">
        <v>0</v>
      </c>
      <c r="I114" s="58"/>
    </row>
    <row r="115" spans="1:9" x14ac:dyDescent="0.2">
      <c r="A115" s="58">
        <v>111</v>
      </c>
      <c r="B115" s="61" t="s">
        <v>223</v>
      </c>
      <c r="C115" s="45" t="s">
        <v>224</v>
      </c>
      <c r="D115" s="58">
        <f t="shared" si="1"/>
        <v>11308890</v>
      </c>
      <c r="E115" s="58">
        <v>11308890</v>
      </c>
      <c r="F115" s="58"/>
      <c r="G115" s="58"/>
      <c r="H115" s="58">
        <v>0</v>
      </c>
      <c r="I115" s="58"/>
    </row>
    <row r="116" spans="1:9" x14ac:dyDescent="0.2">
      <c r="A116" s="58">
        <v>112</v>
      </c>
      <c r="B116" s="61" t="s">
        <v>225</v>
      </c>
      <c r="C116" s="47" t="s">
        <v>226</v>
      </c>
      <c r="D116" s="58">
        <f t="shared" si="1"/>
        <v>0</v>
      </c>
      <c r="E116" s="58"/>
      <c r="F116" s="58"/>
      <c r="G116" s="58"/>
      <c r="H116" s="58">
        <v>0</v>
      </c>
      <c r="I116" s="58"/>
    </row>
    <row r="117" spans="1:9" x14ac:dyDescent="0.2">
      <c r="A117" s="58">
        <v>113</v>
      </c>
      <c r="B117" s="61" t="s">
        <v>227</v>
      </c>
      <c r="C117" s="45" t="s">
        <v>228</v>
      </c>
      <c r="D117" s="58">
        <f t="shared" si="1"/>
        <v>77766111</v>
      </c>
      <c r="E117" s="58">
        <v>0</v>
      </c>
      <c r="F117" s="58"/>
      <c r="G117" s="58">
        <v>77766111</v>
      </c>
      <c r="H117" s="58">
        <v>0</v>
      </c>
      <c r="I117" s="58"/>
    </row>
    <row r="118" spans="1:9" x14ac:dyDescent="0.2">
      <c r="A118" s="58">
        <v>114</v>
      </c>
      <c r="B118" s="55" t="s">
        <v>229</v>
      </c>
      <c r="C118" s="47" t="s">
        <v>230</v>
      </c>
      <c r="D118" s="58">
        <f t="shared" si="1"/>
        <v>0</v>
      </c>
      <c r="E118" s="58">
        <v>0</v>
      </c>
      <c r="F118" s="58"/>
      <c r="G118" s="58"/>
      <c r="H118" s="58">
        <v>0</v>
      </c>
      <c r="I118" s="58"/>
    </row>
    <row r="119" spans="1:9" ht="13.5" customHeight="1" x14ac:dyDescent="0.2">
      <c r="A119" s="58">
        <v>115</v>
      </c>
      <c r="B119" s="55" t="s">
        <v>231</v>
      </c>
      <c r="C119" s="47" t="s">
        <v>232</v>
      </c>
      <c r="D119" s="58">
        <f t="shared" si="1"/>
        <v>186761</v>
      </c>
      <c r="E119" s="58">
        <v>186761</v>
      </c>
      <c r="F119" s="58"/>
      <c r="G119" s="58"/>
      <c r="H119" s="58">
        <v>0</v>
      </c>
      <c r="I119" s="58"/>
    </row>
    <row r="120" spans="1:9" x14ac:dyDescent="0.2">
      <c r="A120" s="58">
        <v>116</v>
      </c>
      <c r="B120" s="55" t="s">
        <v>233</v>
      </c>
      <c r="C120" s="47" t="s">
        <v>234</v>
      </c>
      <c r="D120" s="58">
        <f t="shared" si="1"/>
        <v>226234</v>
      </c>
      <c r="E120" s="58">
        <v>226234</v>
      </c>
      <c r="F120" s="58"/>
      <c r="G120" s="58"/>
      <c r="H120" s="58">
        <v>0</v>
      </c>
      <c r="I120" s="58"/>
    </row>
    <row r="121" spans="1:9" ht="24" x14ac:dyDescent="0.2">
      <c r="A121" s="58">
        <v>117</v>
      </c>
      <c r="B121" s="55" t="s">
        <v>235</v>
      </c>
      <c r="C121" s="47" t="s">
        <v>236</v>
      </c>
      <c r="D121" s="58">
        <f t="shared" si="1"/>
        <v>253924</v>
      </c>
      <c r="E121" s="58">
        <v>253924</v>
      </c>
      <c r="F121" s="58"/>
      <c r="G121" s="58"/>
      <c r="H121" s="58">
        <v>0</v>
      </c>
      <c r="I121" s="58"/>
    </row>
    <row r="122" spans="1:9" x14ac:dyDescent="0.2">
      <c r="A122" s="58">
        <v>118</v>
      </c>
      <c r="B122" s="55" t="s">
        <v>237</v>
      </c>
      <c r="C122" s="47" t="s">
        <v>238</v>
      </c>
      <c r="D122" s="58">
        <f t="shared" si="1"/>
        <v>0</v>
      </c>
      <c r="E122" s="58">
        <v>0</v>
      </c>
      <c r="F122" s="58"/>
      <c r="G122" s="58"/>
      <c r="H122" s="58">
        <v>0</v>
      </c>
      <c r="I122" s="58"/>
    </row>
    <row r="123" spans="1:9" ht="12.75" customHeight="1" x14ac:dyDescent="0.2">
      <c r="A123" s="58">
        <v>119</v>
      </c>
      <c r="B123" s="55" t="s">
        <v>239</v>
      </c>
      <c r="C123" s="47" t="s">
        <v>240</v>
      </c>
      <c r="D123" s="58">
        <f t="shared" si="1"/>
        <v>11840537</v>
      </c>
      <c r="E123" s="58">
        <v>11840537</v>
      </c>
      <c r="F123" s="58"/>
      <c r="G123" s="58"/>
      <c r="H123" s="58">
        <v>0</v>
      </c>
      <c r="I123" s="58"/>
    </row>
    <row r="124" spans="1:9" x14ac:dyDescent="0.2">
      <c r="A124" s="58">
        <v>120</v>
      </c>
      <c r="B124" s="57" t="s">
        <v>241</v>
      </c>
      <c r="C124" s="52" t="s">
        <v>242</v>
      </c>
      <c r="D124" s="58">
        <f t="shared" si="1"/>
        <v>0</v>
      </c>
      <c r="E124" s="58">
        <v>0</v>
      </c>
      <c r="F124" s="58"/>
      <c r="G124" s="58"/>
      <c r="H124" s="58">
        <v>0</v>
      </c>
      <c r="I124" s="58"/>
    </row>
    <row r="125" spans="1:9" x14ac:dyDescent="0.2">
      <c r="A125" s="58">
        <v>121</v>
      </c>
      <c r="B125" s="61" t="s">
        <v>243</v>
      </c>
      <c r="C125" s="45" t="s">
        <v>244</v>
      </c>
      <c r="D125" s="58">
        <f t="shared" si="1"/>
        <v>48589937</v>
      </c>
      <c r="E125" s="58">
        <v>0</v>
      </c>
      <c r="F125" s="58"/>
      <c r="G125" s="58">
        <v>35869579</v>
      </c>
      <c r="H125" s="58">
        <v>12720358</v>
      </c>
      <c r="I125" s="58"/>
    </row>
    <row r="126" spans="1:9" x14ac:dyDescent="0.2">
      <c r="A126" s="58">
        <v>122</v>
      </c>
      <c r="B126" s="55" t="s">
        <v>245</v>
      </c>
      <c r="C126" s="47" t="s">
        <v>246</v>
      </c>
      <c r="D126" s="58">
        <f t="shared" si="1"/>
        <v>0</v>
      </c>
      <c r="E126" s="58">
        <v>0</v>
      </c>
      <c r="F126" s="58"/>
      <c r="G126" s="58"/>
      <c r="H126" s="58">
        <v>0</v>
      </c>
      <c r="I126" s="58"/>
    </row>
    <row r="127" spans="1:9" ht="14.25" customHeight="1" x14ac:dyDescent="0.2">
      <c r="A127" s="58">
        <v>123</v>
      </c>
      <c r="B127" s="61" t="s">
        <v>247</v>
      </c>
      <c r="C127" s="47" t="s">
        <v>248</v>
      </c>
      <c r="D127" s="58">
        <f t="shared" si="1"/>
        <v>16042803</v>
      </c>
      <c r="E127" s="58">
        <v>0</v>
      </c>
      <c r="F127" s="58"/>
      <c r="G127" s="58">
        <v>16042803</v>
      </c>
      <c r="H127" s="58">
        <v>0</v>
      </c>
      <c r="I127" s="58"/>
    </row>
    <row r="128" spans="1:9" ht="24" x14ac:dyDescent="0.2">
      <c r="A128" s="58">
        <v>124</v>
      </c>
      <c r="B128" s="55" t="s">
        <v>249</v>
      </c>
      <c r="C128" s="47" t="s">
        <v>250</v>
      </c>
      <c r="D128" s="58">
        <f t="shared" si="1"/>
        <v>144931</v>
      </c>
      <c r="E128" s="58">
        <v>144931</v>
      </c>
      <c r="F128" s="58"/>
      <c r="G128" s="58"/>
      <c r="H128" s="58">
        <v>0</v>
      </c>
      <c r="I128" s="58"/>
    </row>
    <row r="129" spans="1:9" ht="21.75" customHeight="1" x14ac:dyDescent="0.2">
      <c r="A129" s="58">
        <v>125</v>
      </c>
      <c r="B129" s="55" t="s">
        <v>251</v>
      </c>
      <c r="C129" s="47" t="s">
        <v>252</v>
      </c>
      <c r="D129" s="58">
        <f t="shared" si="1"/>
        <v>0</v>
      </c>
      <c r="E129" s="58">
        <v>0</v>
      </c>
      <c r="F129" s="58"/>
      <c r="G129" s="58"/>
      <c r="H129" s="58">
        <v>0</v>
      </c>
      <c r="I129" s="58"/>
    </row>
    <row r="130" spans="1:9" x14ac:dyDescent="0.2">
      <c r="A130" s="58">
        <v>126</v>
      </c>
      <c r="B130" s="61" t="s">
        <v>253</v>
      </c>
      <c r="C130" s="47" t="s">
        <v>254</v>
      </c>
      <c r="D130" s="58">
        <f t="shared" si="1"/>
        <v>129260</v>
      </c>
      <c r="E130" s="58">
        <v>129260</v>
      </c>
      <c r="F130" s="58"/>
      <c r="G130" s="58"/>
      <c r="H130" s="58">
        <v>0</v>
      </c>
      <c r="I130" s="58"/>
    </row>
    <row r="131" spans="1:9" x14ac:dyDescent="0.2">
      <c r="A131" s="58">
        <v>127</v>
      </c>
      <c r="B131" s="62" t="s">
        <v>255</v>
      </c>
      <c r="C131" s="48" t="s">
        <v>256</v>
      </c>
      <c r="D131" s="58">
        <f t="shared" si="1"/>
        <v>0</v>
      </c>
      <c r="E131" s="58">
        <v>0</v>
      </c>
      <c r="F131" s="58"/>
      <c r="G131" s="58"/>
      <c r="H131" s="58">
        <v>0</v>
      </c>
      <c r="I131" s="58"/>
    </row>
    <row r="132" spans="1:9" x14ac:dyDescent="0.2">
      <c r="A132" s="58">
        <v>128</v>
      </c>
      <c r="B132" s="55" t="s">
        <v>257</v>
      </c>
      <c r="C132" s="47" t="s">
        <v>258</v>
      </c>
      <c r="D132" s="58">
        <f t="shared" si="1"/>
        <v>0</v>
      </c>
      <c r="E132" s="58">
        <v>0</v>
      </c>
      <c r="F132" s="58"/>
      <c r="G132" s="58"/>
      <c r="H132" s="58">
        <v>0</v>
      </c>
      <c r="I132" s="58"/>
    </row>
    <row r="133" spans="1:9" ht="12.75" customHeight="1" x14ac:dyDescent="0.2">
      <c r="A133" s="58">
        <v>129</v>
      </c>
      <c r="B133" s="61" t="s">
        <v>259</v>
      </c>
      <c r="C133" s="45" t="s">
        <v>260</v>
      </c>
      <c r="D133" s="58">
        <f t="shared" si="1"/>
        <v>0</v>
      </c>
      <c r="E133" s="58">
        <v>0</v>
      </c>
      <c r="F133" s="58"/>
      <c r="G133" s="58"/>
      <c r="H133" s="58">
        <v>0</v>
      </c>
      <c r="I133" s="58"/>
    </row>
    <row r="134" spans="1:9" x14ac:dyDescent="0.2">
      <c r="A134" s="58">
        <v>130</v>
      </c>
      <c r="B134" s="61" t="s">
        <v>261</v>
      </c>
      <c r="C134" s="45" t="s">
        <v>262</v>
      </c>
      <c r="D134" s="58">
        <f t="shared" ref="D134:D152" si="2">E134+F134+G134+H134+I134</f>
        <v>32296051</v>
      </c>
      <c r="E134" s="58">
        <v>0</v>
      </c>
      <c r="F134" s="58"/>
      <c r="G134" s="58">
        <v>32296051</v>
      </c>
      <c r="H134" s="58">
        <v>0</v>
      </c>
      <c r="I134" s="58"/>
    </row>
    <row r="135" spans="1:9" x14ac:dyDescent="0.2">
      <c r="A135" s="58">
        <v>131</v>
      </c>
      <c r="B135" s="55" t="s">
        <v>263</v>
      </c>
      <c r="C135" s="47" t="s">
        <v>264</v>
      </c>
      <c r="D135" s="58">
        <f t="shared" si="2"/>
        <v>0</v>
      </c>
      <c r="E135" s="58">
        <v>0</v>
      </c>
      <c r="F135" s="58"/>
      <c r="G135" s="58"/>
      <c r="H135" s="58">
        <v>0</v>
      </c>
      <c r="I135" s="58"/>
    </row>
    <row r="136" spans="1:9" x14ac:dyDescent="0.2">
      <c r="A136" s="58">
        <v>132</v>
      </c>
      <c r="B136" s="55" t="s">
        <v>265</v>
      </c>
      <c r="C136" s="47" t="s">
        <v>266</v>
      </c>
      <c r="D136" s="58">
        <f t="shared" si="2"/>
        <v>190885</v>
      </c>
      <c r="E136" s="58">
        <v>190885</v>
      </c>
      <c r="F136" s="58"/>
      <c r="G136" s="58"/>
      <c r="H136" s="58">
        <v>0</v>
      </c>
      <c r="I136" s="58"/>
    </row>
    <row r="137" spans="1:9" ht="13.5" customHeight="1" x14ac:dyDescent="0.2">
      <c r="A137" s="58">
        <v>133</v>
      </c>
      <c r="B137" s="55" t="s">
        <v>267</v>
      </c>
      <c r="C137" s="47" t="s">
        <v>268</v>
      </c>
      <c r="D137" s="58">
        <f t="shared" si="2"/>
        <v>45990613</v>
      </c>
      <c r="E137" s="58">
        <v>45990613</v>
      </c>
      <c r="F137" s="58"/>
      <c r="G137" s="58"/>
      <c r="H137" s="58">
        <v>0</v>
      </c>
      <c r="I137" s="58"/>
    </row>
    <row r="138" spans="1:9" x14ac:dyDescent="0.2">
      <c r="A138" s="58">
        <v>134</v>
      </c>
      <c r="B138" s="55" t="s">
        <v>269</v>
      </c>
      <c r="C138" s="47" t="s">
        <v>270</v>
      </c>
      <c r="D138" s="58">
        <f t="shared" si="2"/>
        <v>2129148806</v>
      </c>
      <c r="E138" s="58">
        <v>0</v>
      </c>
      <c r="F138" s="58"/>
      <c r="G138" s="58"/>
      <c r="H138" s="58">
        <v>2129148806</v>
      </c>
      <c r="I138" s="58"/>
    </row>
    <row r="139" spans="1:9" x14ac:dyDescent="0.2">
      <c r="A139" s="58">
        <v>135</v>
      </c>
      <c r="B139" s="55" t="s">
        <v>271</v>
      </c>
      <c r="C139" s="47" t="s">
        <v>272</v>
      </c>
      <c r="D139" s="58">
        <f t="shared" si="2"/>
        <v>4930377</v>
      </c>
      <c r="E139" s="58">
        <v>4930377</v>
      </c>
      <c r="F139" s="58"/>
      <c r="G139" s="58"/>
      <c r="H139" s="58">
        <v>0</v>
      </c>
      <c r="I139" s="58"/>
    </row>
    <row r="140" spans="1:9" x14ac:dyDescent="0.2">
      <c r="A140" s="58">
        <v>136</v>
      </c>
      <c r="B140" s="61" t="s">
        <v>273</v>
      </c>
      <c r="C140" s="45" t="s">
        <v>274</v>
      </c>
      <c r="D140" s="58">
        <f t="shared" si="2"/>
        <v>66019337</v>
      </c>
      <c r="E140" s="58">
        <v>28674025</v>
      </c>
      <c r="F140" s="58">
        <v>27672468</v>
      </c>
      <c r="G140" s="58"/>
      <c r="H140" s="58">
        <v>9672844</v>
      </c>
      <c r="I140" s="58"/>
    </row>
    <row r="141" spans="1:9" ht="10.5" customHeight="1" x14ac:dyDescent="0.2">
      <c r="A141" s="58">
        <v>137</v>
      </c>
      <c r="B141" s="55" t="s">
        <v>275</v>
      </c>
      <c r="C141" s="47" t="s">
        <v>276</v>
      </c>
      <c r="D141" s="58">
        <f t="shared" si="2"/>
        <v>234654751</v>
      </c>
      <c r="E141" s="58">
        <v>234654751</v>
      </c>
      <c r="F141" s="58"/>
      <c r="G141" s="58"/>
      <c r="H141" s="58">
        <v>0</v>
      </c>
      <c r="I141" s="58"/>
    </row>
    <row r="142" spans="1:9" x14ac:dyDescent="0.2">
      <c r="A142" s="58">
        <v>138</v>
      </c>
      <c r="B142" s="61" t="s">
        <v>277</v>
      </c>
      <c r="C142" s="47" t="s">
        <v>278</v>
      </c>
      <c r="D142" s="58">
        <f t="shared" si="2"/>
        <v>30376204</v>
      </c>
      <c r="E142" s="58">
        <v>30376204</v>
      </c>
      <c r="F142" s="58"/>
      <c r="G142" s="58"/>
      <c r="H142" s="58">
        <v>0</v>
      </c>
      <c r="I142" s="58"/>
    </row>
    <row r="143" spans="1:9" x14ac:dyDescent="0.2">
      <c r="A143" s="58">
        <v>139</v>
      </c>
      <c r="B143" s="62" t="s">
        <v>279</v>
      </c>
      <c r="C143" s="48" t="s">
        <v>280</v>
      </c>
      <c r="D143" s="58">
        <f t="shared" si="2"/>
        <v>27837666</v>
      </c>
      <c r="E143" s="58">
        <v>27837666</v>
      </c>
      <c r="F143" s="58"/>
      <c r="G143" s="58"/>
      <c r="H143" s="58">
        <v>0</v>
      </c>
      <c r="I143" s="58"/>
    </row>
    <row r="144" spans="1:9" x14ac:dyDescent="0.2">
      <c r="A144" s="58">
        <v>140</v>
      </c>
      <c r="B144" s="55" t="s">
        <v>281</v>
      </c>
      <c r="C144" s="47" t="s">
        <v>282</v>
      </c>
      <c r="D144" s="58">
        <f t="shared" si="2"/>
        <v>54901623</v>
      </c>
      <c r="E144" s="58">
        <v>0</v>
      </c>
      <c r="F144" s="58"/>
      <c r="G144" s="58">
        <v>54901623</v>
      </c>
      <c r="H144" s="58">
        <v>0</v>
      </c>
      <c r="I144" s="58"/>
    </row>
    <row r="145" spans="1:9" x14ac:dyDescent="0.2">
      <c r="A145" s="58">
        <v>141</v>
      </c>
      <c r="B145" s="55" t="s">
        <v>283</v>
      </c>
      <c r="C145" s="47" t="s">
        <v>284</v>
      </c>
      <c r="D145" s="58">
        <f t="shared" si="2"/>
        <v>26324370</v>
      </c>
      <c r="E145" s="58">
        <v>0</v>
      </c>
      <c r="F145" s="58">
        <v>26324370</v>
      </c>
      <c r="G145" s="58"/>
      <c r="H145" s="58">
        <v>0</v>
      </c>
      <c r="I145" s="58"/>
    </row>
    <row r="146" spans="1:9" x14ac:dyDescent="0.2">
      <c r="A146" s="58">
        <v>142</v>
      </c>
      <c r="B146" s="55" t="s">
        <v>285</v>
      </c>
      <c r="C146" s="47" t="s">
        <v>286</v>
      </c>
      <c r="D146" s="58">
        <f t="shared" si="2"/>
        <v>18454714</v>
      </c>
      <c r="E146" s="58">
        <v>6863149</v>
      </c>
      <c r="F146" s="58">
        <v>11591565</v>
      </c>
      <c r="G146" s="58"/>
      <c r="H146" s="58">
        <v>0</v>
      </c>
      <c r="I146" s="58"/>
    </row>
    <row r="147" spans="1:9" x14ac:dyDescent="0.2">
      <c r="A147" s="58">
        <v>143</v>
      </c>
      <c r="B147" s="62" t="s">
        <v>287</v>
      </c>
      <c r="C147" s="48" t="s">
        <v>288</v>
      </c>
      <c r="D147" s="58">
        <f t="shared" si="2"/>
        <v>0</v>
      </c>
      <c r="E147" s="58">
        <v>0</v>
      </c>
      <c r="F147" s="58"/>
      <c r="G147" s="58"/>
      <c r="H147" s="58">
        <v>0</v>
      </c>
      <c r="I147" s="58"/>
    </row>
    <row r="148" spans="1:9" x14ac:dyDescent="0.2">
      <c r="A148" s="58">
        <v>144</v>
      </c>
      <c r="B148" s="61" t="s">
        <v>289</v>
      </c>
      <c r="C148" s="48" t="s">
        <v>290</v>
      </c>
      <c r="D148" s="58">
        <f t="shared" si="2"/>
        <v>75559491</v>
      </c>
      <c r="E148" s="58">
        <v>64647469</v>
      </c>
      <c r="F148" s="58">
        <v>1230621</v>
      </c>
      <c r="G148" s="58"/>
      <c r="H148" s="58">
        <v>9681401</v>
      </c>
      <c r="I148" s="58"/>
    </row>
    <row r="149" spans="1:9" x14ac:dyDescent="0.2">
      <c r="A149" s="58">
        <v>145</v>
      </c>
      <c r="B149" s="55" t="s">
        <v>291</v>
      </c>
      <c r="C149" s="47" t="s">
        <v>292</v>
      </c>
      <c r="D149" s="58">
        <f t="shared" si="2"/>
        <v>41197512</v>
      </c>
      <c r="E149" s="58">
        <v>41197512</v>
      </c>
      <c r="F149" s="58"/>
      <c r="G149" s="58"/>
      <c r="H149" s="58">
        <v>0</v>
      </c>
      <c r="I149" s="58"/>
    </row>
    <row r="150" spans="1:9" x14ac:dyDescent="0.2">
      <c r="A150" s="58">
        <v>146</v>
      </c>
      <c r="B150" s="61" t="s">
        <v>293</v>
      </c>
      <c r="C150" s="45" t="s">
        <v>294</v>
      </c>
      <c r="D150" s="58">
        <f t="shared" si="2"/>
        <v>0</v>
      </c>
      <c r="E150" s="58">
        <v>0</v>
      </c>
      <c r="F150" s="58"/>
      <c r="G150" s="58"/>
      <c r="H150" s="58">
        <v>0</v>
      </c>
      <c r="I150" s="58"/>
    </row>
    <row r="151" spans="1:9" x14ac:dyDescent="0.2">
      <c r="A151" s="58">
        <v>147</v>
      </c>
      <c r="B151" s="61" t="s">
        <v>295</v>
      </c>
      <c r="C151" s="45" t="s">
        <v>296</v>
      </c>
      <c r="D151" s="58">
        <f t="shared" si="2"/>
        <v>0</v>
      </c>
      <c r="E151" s="58">
        <v>0</v>
      </c>
      <c r="F151" s="58"/>
      <c r="G151" s="58"/>
      <c r="H151" s="58">
        <v>0</v>
      </c>
      <c r="I151" s="58"/>
    </row>
    <row r="152" spans="1:9" ht="12.75" x14ac:dyDescent="0.2">
      <c r="A152" s="58">
        <v>148</v>
      </c>
      <c r="B152" s="79" t="s">
        <v>297</v>
      </c>
      <c r="C152" s="53" t="s">
        <v>298</v>
      </c>
      <c r="D152" s="58">
        <f t="shared" si="2"/>
        <v>309281830</v>
      </c>
      <c r="E152" s="58">
        <v>0</v>
      </c>
      <c r="F152" s="58"/>
      <c r="G152" s="58"/>
      <c r="H152" s="58">
        <v>299546470</v>
      </c>
      <c r="I152" s="58">
        <v>9735360</v>
      </c>
    </row>
  </sheetData>
  <mergeCells count="1">
    <mergeCell ref="A2:I2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11" sqref="M11"/>
    </sheetView>
  </sheetViews>
  <sheetFormatPr defaultRowHeight="12.75" x14ac:dyDescent="0.2"/>
  <cols>
    <col min="1" max="1" width="4.28515625" style="229" customWidth="1"/>
    <col min="2" max="2" width="8.42578125" style="229" customWidth="1"/>
    <col min="3" max="3" width="34.5703125" style="245" customWidth="1"/>
    <col min="4" max="4" width="15.7109375" style="231" customWidth="1"/>
    <col min="5" max="5" width="15.5703125" style="231" customWidth="1"/>
    <col min="6" max="6" width="14" style="231" customWidth="1"/>
    <col min="7" max="7" width="14.5703125" style="231" customWidth="1"/>
    <col min="8" max="8" width="14" style="231" customWidth="1"/>
    <col min="9" max="9" width="14.140625" style="231" customWidth="1"/>
    <col min="10" max="16384" width="9.140625" style="228"/>
  </cols>
  <sheetData>
    <row r="2" spans="1:9" ht="25.5" customHeight="1" x14ac:dyDescent="0.2">
      <c r="A2" s="227" t="s">
        <v>323</v>
      </c>
      <c r="B2" s="227"/>
      <c r="C2" s="227"/>
      <c r="D2" s="227"/>
      <c r="E2" s="227"/>
      <c r="F2" s="227"/>
      <c r="G2" s="227"/>
      <c r="H2" s="227"/>
      <c r="I2" s="227"/>
    </row>
    <row r="3" spans="1:9" x14ac:dyDescent="0.2">
      <c r="C3" s="230"/>
    </row>
    <row r="4" spans="1:9" s="234" customFormat="1" ht="18.75" customHeight="1" x14ac:dyDescent="0.2">
      <c r="A4" s="232" t="s">
        <v>0</v>
      </c>
      <c r="B4" s="232" t="s">
        <v>1</v>
      </c>
      <c r="C4" s="232" t="s">
        <v>2</v>
      </c>
      <c r="D4" s="233" t="s">
        <v>317</v>
      </c>
      <c r="E4" s="233"/>
      <c r="F4" s="233"/>
      <c r="G4" s="233"/>
      <c r="H4" s="233"/>
      <c r="I4" s="233"/>
    </row>
    <row r="5" spans="1:9" ht="94.5" customHeight="1" x14ac:dyDescent="0.2">
      <c r="A5" s="232"/>
      <c r="B5" s="232"/>
      <c r="C5" s="232"/>
      <c r="D5" s="235" t="s">
        <v>299</v>
      </c>
      <c r="E5" s="235" t="s">
        <v>373</v>
      </c>
      <c r="F5" s="235" t="s">
        <v>314</v>
      </c>
      <c r="G5" s="235" t="s">
        <v>315</v>
      </c>
      <c r="H5" s="235" t="s">
        <v>375</v>
      </c>
      <c r="I5" s="235" t="s">
        <v>313</v>
      </c>
    </row>
    <row r="6" spans="1:9" ht="12" customHeight="1" x14ac:dyDescent="0.2">
      <c r="A6" s="237">
        <v>1</v>
      </c>
      <c r="B6" s="72" t="s">
        <v>3</v>
      </c>
      <c r="C6" s="238" t="s">
        <v>4</v>
      </c>
      <c r="D6" s="236">
        <f>E6+F6+G6+H6+I6</f>
        <v>49715751</v>
      </c>
      <c r="E6" s="236">
        <v>49715751</v>
      </c>
      <c r="F6" s="236"/>
      <c r="G6" s="236"/>
      <c r="H6" s="236"/>
      <c r="I6" s="236"/>
    </row>
    <row r="7" spans="1:9" x14ac:dyDescent="0.2">
      <c r="A7" s="237">
        <v>2</v>
      </c>
      <c r="B7" s="239" t="s">
        <v>5</v>
      </c>
      <c r="C7" s="238" t="s">
        <v>6</v>
      </c>
      <c r="D7" s="236">
        <f t="shared" ref="D7:D70" si="0">E7+F7+G7+H7+I7</f>
        <v>36234674</v>
      </c>
      <c r="E7" s="236">
        <v>36162843</v>
      </c>
      <c r="F7" s="236">
        <v>71831</v>
      </c>
      <c r="G7" s="236"/>
      <c r="H7" s="236"/>
      <c r="I7" s="236"/>
    </row>
    <row r="8" spans="1:9" x14ac:dyDescent="0.2">
      <c r="A8" s="237">
        <v>3</v>
      </c>
      <c r="B8" s="226" t="s">
        <v>7</v>
      </c>
      <c r="C8" s="238" t="s">
        <v>8</v>
      </c>
      <c r="D8" s="236">
        <f t="shared" si="0"/>
        <v>260415746</v>
      </c>
      <c r="E8" s="236">
        <v>174437062</v>
      </c>
      <c r="F8" s="236">
        <v>220281</v>
      </c>
      <c r="G8" s="236"/>
      <c r="H8" s="236">
        <v>85758403</v>
      </c>
      <c r="I8" s="236"/>
    </row>
    <row r="9" spans="1:9" ht="14.25" customHeight="1" x14ac:dyDescent="0.2">
      <c r="A9" s="237">
        <v>4</v>
      </c>
      <c r="B9" s="72" t="s">
        <v>9</v>
      </c>
      <c r="C9" s="238" t="s">
        <v>10</v>
      </c>
      <c r="D9" s="236">
        <f t="shared" si="0"/>
        <v>41690412</v>
      </c>
      <c r="E9" s="236">
        <v>41557819</v>
      </c>
      <c r="F9" s="236">
        <v>132593</v>
      </c>
      <c r="G9" s="236"/>
      <c r="H9" s="236"/>
      <c r="I9" s="236"/>
    </row>
    <row r="10" spans="1:9" x14ac:dyDescent="0.2">
      <c r="A10" s="237">
        <v>5</v>
      </c>
      <c r="B10" s="72" t="s">
        <v>11</v>
      </c>
      <c r="C10" s="238" t="s">
        <v>12</v>
      </c>
      <c r="D10" s="236">
        <f t="shared" si="0"/>
        <v>45660553</v>
      </c>
      <c r="E10" s="236">
        <v>45660553</v>
      </c>
      <c r="F10" s="236"/>
      <c r="G10" s="236"/>
      <c r="H10" s="236"/>
      <c r="I10" s="236"/>
    </row>
    <row r="11" spans="1:9" x14ac:dyDescent="0.2">
      <c r="A11" s="237">
        <v>6</v>
      </c>
      <c r="B11" s="226" t="s">
        <v>13</v>
      </c>
      <c r="C11" s="238" t="s">
        <v>14</v>
      </c>
      <c r="D11" s="236">
        <f t="shared" si="0"/>
        <v>692373822</v>
      </c>
      <c r="E11" s="236">
        <v>421148545</v>
      </c>
      <c r="F11" s="236">
        <v>9231377</v>
      </c>
      <c r="G11" s="236">
        <v>17349867</v>
      </c>
      <c r="H11" s="236">
        <v>218699984</v>
      </c>
      <c r="I11" s="236">
        <v>25944049</v>
      </c>
    </row>
    <row r="12" spans="1:9" x14ac:dyDescent="0.2">
      <c r="A12" s="237">
        <v>7</v>
      </c>
      <c r="B12" s="72" t="s">
        <v>15</v>
      </c>
      <c r="C12" s="238" t="s">
        <v>16</v>
      </c>
      <c r="D12" s="236">
        <f t="shared" si="0"/>
        <v>178498418</v>
      </c>
      <c r="E12" s="236">
        <v>157044735</v>
      </c>
      <c r="F12" s="236"/>
      <c r="G12" s="236"/>
      <c r="H12" s="236">
        <v>21453683</v>
      </c>
      <c r="I12" s="236"/>
    </row>
    <row r="13" spans="1:9" x14ac:dyDescent="0.2">
      <c r="A13" s="237">
        <v>8</v>
      </c>
      <c r="B13" s="226" t="s">
        <v>17</v>
      </c>
      <c r="C13" s="238" t="s">
        <v>18</v>
      </c>
      <c r="D13" s="236">
        <f t="shared" si="0"/>
        <v>38625271</v>
      </c>
      <c r="E13" s="236">
        <v>38625271</v>
      </c>
      <c r="F13" s="236"/>
      <c r="G13" s="236"/>
      <c r="H13" s="236"/>
      <c r="I13" s="236"/>
    </row>
    <row r="14" spans="1:9" x14ac:dyDescent="0.2">
      <c r="A14" s="237">
        <v>9</v>
      </c>
      <c r="B14" s="226" t="s">
        <v>19</v>
      </c>
      <c r="C14" s="238" t="s">
        <v>20</v>
      </c>
      <c r="D14" s="236">
        <f t="shared" si="0"/>
        <v>57898237</v>
      </c>
      <c r="E14" s="236">
        <v>57898237</v>
      </c>
      <c r="F14" s="236"/>
      <c r="G14" s="236"/>
      <c r="H14" s="236"/>
      <c r="I14" s="236"/>
    </row>
    <row r="15" spans="1:9" x14ac:dyDescent="0.2">
      <c r="A15" s="237">
        <v>10</v>
      </c>
      <c r="B15" s="226" t="s">
        <v>21</v>
      </c>
      <c r="C15" s="238" t="s">
        <v>22</v>
      </c>
      <c r="D15" s="236">
        <f t="shared" si="0"/>
        <v>38754424</v>
      </c>
      <c r="E15" s="236">
        <v>38754424</v>
      </c>
      <c r="F15" s="236"/>
      <c r="G15" s="236"/>
      <c r="H15" s="236"/>
      <c r="I15" s="236"/>
    </row>
    <row r="16" spans="1:9" x14ac:dyDescent="0.2">
      <c r="A16" s="237">
        <v>11</v>
      </c>
      <c r="B16" s="226" t="s">
        <v>23</v>
      </c>
      <c r="C16" s="238" t="s">
        <v>24</v>
      </c>
      <c r="D16" s="236">
        <f t="shared" si="0"/>
        <v>47159252</v>
      </c>
      <c r="E16" s="236">
        <v>47159252</v>
      </c>
      <c r="F16" s="236"/>
      <c r="G16" s="236"/>
      <c r="H16" s="236"/>
      <c r="I16" s="236"/>
    </row>
    <row r="17" spans="1:9" x14ac:dyDescent="0.2">
      <c r="A17" s="237">
        <v>12</v>
      </c>
      <c r="B17" s="226" t="s">
        <v>25</v>
      </c>
      <c r="C17" s="238" t="s">
        <v>26</v>
      </c>
      <c r="D17" s="236">
        <f t="shared" si="0"/>
        <v>117797268</v>
      </c>
      <c r="E17" s="236">
        <v>117797268</v>
      </c>
      <c r="F17" s="236"/>
      <c r="G17" s="236"/>
      <c r="H17" s="236"/>
      <c r="I17" s="236"/>
    </row>
    <row r="18" spans="1:9" x14ac:dyDescent="0.2">
      <c r="A18" s="237">
        <v>13</v>
      </c>
      <c r="B18" s="72" t="s">
        <v>27</v>
      </c>
      <c r="C18" s="238" t="s">
        <v>28</v>
      </c>
      <c r="D18" s="236">
        <f t="shared" si="0"/>
        <v>0</v>
      </c>
      <c r="E18" s="236"/>
      <c r="F18" s="236"/>
      <c r="G18" s="236"/>
      <c r="H18" s="236"/>
      <c r="I18" s="236"/>
    </row>
    <row r="19" spans="1:9" x14ac:dyDescent="0.2">
      <c r="A19" s="237">
        <v>14</v>
      </c>
      <c r="B19" s="72" t="s">
        <v>29</v>
      </c>
      <c r="C19" s="238" t="s">
        <v>30</v>
      </c>
      <c r="D19" s="236">
        <f t="shared" si="0"/>
        <v>0</v>
      </c>
      <c r="E19" s="236"/>
      <c r="F19" s="236"/>
      <c r="G19" s="236"/>
      <c r="H19" s="236"/>
      <c r="I19" s="236"/>
    </row>
    <row r="20" spans="1:9" x14ac:dyDescent="0.2">
      <c r="A20" s="237">
        <v>15</v>
      </c>
      <c r="B20" s="226" t="s">
        <v>31</v>
      </c>
      <c r="C20" s="238" t="s">
        <v>32</v>
      </c>
      <c r="D20" s="236">
        <f t="shared" si="0"/>
        <v>50975774</v>
      </c>
      <c r="E20" s="236">
        <v>50975774</v>
      </c>
      <c r="F20" s="236"/>
      <c r="G20" s="236"/>
      <c r="H20" s="236"/>
      <c r="I20" s="236"/>
    </row>
    <row r="21" spans="1:9" x14ac:dyDescent="0.2">
      <c r="A21" s="237">
        <v>16</v>
      </c>
      <c r="B21" s="226" t="s">
        <v>33</v>
      </c>
      <c r="C21" s="238" t="s">
        <v>34</v>
      </c>
      <c r="D21" s="236">
        <f t="shared" si="0"/>
        <v>70537515</v>
      </c>
      <c r="E21" s="236">
        <v>70537515</v>
      </c>
      <c r="F21" s="236"/>
      <c r="G21" s="236"/>
      <c r="H21" s="236"/>
      <c r="I21" s="236"/>
    </row>
    <row r="22" spans="1:9" x14ac:dyDescent="0.2">
      <c r="A22" s="237">
        <v>17</v>
      </c>
      <c r="B22" s="226" t="s">
        <v>35</v>
      </c>
      <c r="C22" s="238" t="s">
        <v>36</v>
      </c>
      <c r="D22" s="236">
        <f t="shared" si="0"/>
        <v>155323964</v>
      </c>
      <c r="E22" s="236">
        <v>102832088</v>
      </c>
      <c r="F22" s="236"/>
      <c r="G22" s="236"/>
      <c r="H22" s="236">
        <v>52491876</v>
      </c>
      <c r="I22" s="236"/>
    </row>
    <row r="23" spans="1:9" x14ac:dyDescent="0.2">
      <c r="A23" s="237">
        <v>18</v>
      </c>
      <c r="B23" s="226" t="s">
        <v>37</v>
      </c>
      <c r="C23" s="238" t="s">
        <v>38</v>
      </c>
      <c r="D23" s="236">
        <f t="shared" si="0"/>
        <v>623722518</v>
      </c>
      <c r="E23" s="236">
        <v>378626254</v>
      </c>
      <c r="F23" s="236">
        <v>6666407</v>
      </c>
      <c r="G23" s="236">
        <v>9036630</v>
      </c>
      <c r="H23" s="236">
        <v>195024398</v>
      </c>
      <c r="I23" s="236">
        <v>34368829</v>
      </c>
    </row>
    <row r="24" spans="1:9" x14ac:dyDescent="0.2">
      <c r="A24" s="237">
        <v>19</v>
      </c>
      <c r="B24" s="72" t="s">
        <v>39</v>
      </c>
      <c r="C24" s="238" t="s">
        <v>40</v>
      </c>
      <c r="D24" s="236">
        <f t="shared" si="0"/>
        <v>27249741</v>
      </c>
      <c r="E24" s="236">
        <v>27249741</v>
      </c>
      <c r="F24" s="236"/>
      <c r="G24" s="236"/>
      <c r="H24" s="236"/>
      <c r="I24" s="236"/>
    </row>
    <row r="25" spans="1:9" x14ac:dyDescent="0.2">
      <c r="A25" s="237">
        <v>20</v>
      </c>
      <c r="B25" s="72" t="s">
        <v>41</v>
      </c>
      <c r="C25" s="238" t="s">
        <v>42</v>
      </c>
      <c r="D25" s="236">
        <f t="shared" si="0"/>
        <v>24854877</v>
      </c>
      <c r="E25" s="236">
        <v>24854877</v>
      </c>
      <c r="F25" s="236"/>
      <c r="G25" s="236"/>
      <c r="H25" s="236"/>
      <c r="I25" s="236"/>
    </row>
    <row r="26" spans="1:9" x14ac:dyDescent="0.2">
      <c r="A26" s="237">
        <v>21</v>
      </c>
      <c r="B26" s="72" t="s">
        <v>43</v>
      </c>
      <c r="C26" s="238" t="s">
        <v>44</v>
      </c>
      <c r="D26" s="236">
        <f t="shared" si="0"/>
        <v>245954426</v>
      </c>
      <c r="E26" s="236">
        <v>151724002</v>
      </c>
      <c r="F26" s="236">
        <v>146854</v>
      </c>
      <c r="G26" s="236">
        <v>5823585</v>
      </c>
      <c r="H26" s="236">
        <v>88259985</v>
      </c>
      <c r="I26" s="236"/>
    </row>
    <row r="27" spans="1:9" x14ac:dyDescent="0.2">
      <c r="A27" s="237">
        <v>22</v>
      </c>
      <c r="B27" s="72" t="s">
        <v>45</v>
      </c>
      <c r="C27" s="238" t="s">
        <v>46</v>
      </c>
      <c r="D27" s="236">
        <f t="shared" si="0"/>
        <v>317391083</v>
      </c>
      <c r="E27" s="236">
        <v>187162073</v>
      </c>
      <c r="F27" s="236">
        <v>52111</v>
      </c>
      <c r="G27" s="236">
        <v>3929773</v>
      </c>
      <c r="H27" s="236">
        <v>126247126</v>
      </c>
      <c r="I27" s="236"/>
    </row>
    <row r="28" spans="1:9" x14ac:dyDescent="0.2">
      <c r="A28" s="237">
        <v>23</v>
      </c>
      <c r="B28" s="226" t="s">
        <v>47</v>
      </c>
      <c r="C28" s="238" t="s">
        <v>48</v>
      </c>
      <c r="D28" s="236">
        <f t="shared" si="0"/>
        <v>0</v>
      </c>
      <c r="E28" s="236"/>
      <c r="F28" s="236"/>
      <c r="G28" s="236"/>
      <c r="H28" s="236"/>
      <c r="I28" s="236"/>
    </row>
    <row r="29" spans="1:9" ht="12" customHeight="1" x14ac:dyDescent="0.2">
      <c r="A29" s="237">
        <v>24</v>
      </c>
      <c r="B29" s="226" t="s">
        <v>49</v>
      </c>
      <c r="C29" s="238" t="s">
        <v>50</v>
      </c>
      <c r="D29" s="236">
        <f t="shared" si="0"/>
        <v>0</v>
      </c>
      <c r="E29" s="236"/>
      <c r="F29" s="236"/>
      <c r="G29" s="236"/>
      <c r="H29" s="236"/>
      <c r="I29" s="236"/>
    </row>
    <row r="30" spans="1:9" ht="25.5" x14ac:dyDescent="0.2">
      <c r="A30" s="237">
        <v>25</v>
      </c>
      <c r="B30" s="226" t="s">
        <v>51</v>
      </c>
      <c r="C30" s="238" t="s">
        <v>52</v>
      </c>
      <c r="D30" s="236">
        <f t="shared" si="0"/>
        <v>0</v>
      </c>
      <c r="E30" s="236"/>
      <c r="F30" s="236"/>
      <c r="G30" s="236"/>
      <c r="H30" s="236"/>
      <c r="I30" s="236"/>
    </row>
    <row r="31" spans="1:9" x14ac:dyDescent="0.2">
      <c r="A31" s="237">
        <v>26</v>
      </c>
      <c r="B31" s="72" t="s">
        <v>53</v>
      </c>
      <c r="C31" s="238" t="s">
        <v>54</v>
      </c>
      <c r="D31" s="236">
        <f t="shared" si="0"/>
        <v>883862546</v>
      </c>
      <c r="E31" s="236">
        <v>670199561</v>
      </c>
      <c r="F31" s="236">
        <v>33428607</v>
      </c>
      <c r="G31" s="236">
        <v>16904590</v>
      </c>
      <c r="H31" s="236"/>
      <c r="I31" s="236">
        <v>163329788</v>
      </c>
    </row>
    <row r="32" spans="1:9" x14ac:dyDescent="0.2">
      <c r="A32" s="237">
        <v>27</v>
      </c>
      <c r="B32" s="226" t="s">
        <v>55</v>
      </c>
      <c r="C32" s="238" t="s">
        <v>56</v>
      </c>
      <c r="D32" s="236">
        <f t="shared" si="0"/>
        <v>359152552</v>
      </c>
      <c r="E32" s="236">
        <v>295513737</v>
      </c>
      <c r="F32" s="236">
        <v>509657</v>
      </c>
      <c r="G32" s="236"/>
      <c r="H32" s="236">
        <v>63129158</v>
      </c>
      <c r="I32" s="236"/>
    </row>
    <row r="33" spans="1:9" ht="12.75" customHeight="1" x14ac:dyDescent="0.2">
      <c r="A33" s="237">
        <v>28</v>
      </c>
      <c r="B33" s="226" t="s">
        <v>57</v>
      </c>
      <c r="C33" s="238" t="s">
        <v>58</v>
      </c>
      <c r="D33" s="236">
        <f t="shared" si="0"/>
        <v>93502384</v>
      </c>
      <c r="E33" s="236">
        <v>93502384</v>
      </c>
      <c r="F33" s="236"/>
      <c r="G33" s="236"/>
      <c r="H33" s="236"/>
      <c r="I33" s="236"/>
    </row>
    <row r="34" spans="1:9" ht="12" customHeight="1" x14ac:dyDescent="0.2">
      <c r="A34" s="237">
        <v>29</v>
      </c>
      <c r="B34" s="72" t="s">
        <v>59</v>
      </c>
      <c r="C34" s="238" t="s">
        <v>60</v>
      </c>
      <c r="D34" s="236">
        <f t="shared" si="0"/>
        <v>18786204</v>
      </c>
      <c r="E34" s="236">
        <v>18786204</v>
      </c>
      <c r="F34" s="236"/>
      <c r="G34" s="236"/>
      <c r="H34" s="236"/>
      <c r="I34" s="236"/>
    </row>
    <row r="35" spans="1:9" x14ac:dyDescent="0.2">
      <c r="A35" s="237">
        <v>30</v>
      </c>
      <c r="B35" s="239" t="s">
        <v>61</v>
      </c>
      <c r="C35" s="238" t="s">
        <v>62</v>
      </c>
      <c r="D35" s="236">
        <f t="shared" si="0"/>
        <v>0</v>
      </c>
      <c r="E35" s="236"/>
      <c r="F35" s="236"/>
      <c r="G35" s="236"/>
      <c r="H35" s="236"/>
      <c r="I35" s="236"/>
    </row>
    <row r="36" spans="1:9" ht="25.5" x14ac:dyDescent="0.2">
      <c r="A36" s="237">
        <v>31</v>
      </c>
      <c r="B36" s="72" t="s">
        <v>63</v>
      </c>
      <c r="C36" s="238" t="s">
        <v>64</v>
      </c>
      <c r="D36" s="236">
        <f t="shared" si="0"/>
        <v>0</v>
      </c>
      <c r="E36" s="236"/>
      <c r="F36" s="236"/>
      <c r="G36" s="236"/>
      <c r="H36" s="236"/>
      <c r="I36" s="236"/>
    </row>
    <row r="37" spans="1:9" ht="13.5" customHeight="1" x14ac:dyDescent="0.2">
      <c r="A37" s="237">
        <v>32</v>
      </c>
      <c r="B37" s="226" t="s">
        <v>65</v>
      </c>
      <c r="C37" s="238" t="s">
        <v>66</v>
      </c>
      <c r="D37" s="236">
        <f t="shared" si="0"/>
        <v>0</v>
      </c>
      <c r="E37" s="236"/>
      <c r="F37" s="236"/>
      <c r="G37" s="236"/>
      <c r="H37" s="236"/>
      <c r="I37" s="236"/>
    </row>
    <row r="38" spans="1:9" x14ac:dyDescent="0.2">
      <c r="A38" s="237">
        <v>33</v>
      </c>
      <c r="B38" s="239" t="s">
        <v>67</v>
      </c>
      <c r="C38" s="238" t="s">
        <v>68</v>
      </c>
      <c r="D38" s="236">
        <f t="shared" si="0"/>
        <v>421606555</v>
      </c>
      <c r="E38" s="236">
        <v>211641406</v>
      </c>
      <c r="F38" s="236">
        <v>10471437</v>
      </c>
      <c r="G38" s="236">
        <v>7475532</v>
      </c>
      <c r="H38" s="236">
        <v>177343397</v>
      </c>
      <c r="I38" s="236">
        <v>14674783</v>
      </c>
    </row>
    <row r="39" spans="1:9" x14ac:dyDescent="0.2">
      <c r="A39" s="237">
        <v>34</v>
      </c>
      <c r="B39" s="72" t="s">
        <v>69</v>
      </c>
      <c r="C39" s="238" t="s">
        <v>70</v>
      </c>
      <c r="D39" s="236">
        <f t="shared" si="0"/>
        <v>549975700</v>
      </c>
      <c r="E39" s="236">
        <v>371274199</v>
      </c>
      <c r="F39" s="236">
        <v>3459581</v>
      </c>
      <c r="G39" s="236"/>
      <c r="H39" s="236">
        <v>126604933</v>
      </c>
      <c r="I39" s="236">
        <v>48636987</v>
      </c>
    </row>
    <row r="40" spans="1:9" x14ac:dyDescent="0.2">
      <c r="A40" s="237">
        <v>35</v>
      </c>
      <c r="B40" s="72" t="s">
        <v>71</v>
      </c>
      <c r="C40" s="238" t="s">
        <v>72</v>
      </c>
      <c r="D40" s="236">
        <f t="shared" si="0"/>
        <v>16463677</v>
      </c>
      <c r="E40" s="236">
        <v>16463677</v>
      </c>
      <c r="F40" s="236"/>
      <c r="G40" s="236"/>
      <c r="H40" s="236"/>
      <c r="I40" s="236"/>
    </row>
    <row r="41" spans="1:9" x14ac:dyDescent="0.2">
      <c r="A41" s="237">
        <v>36</v>
      </c>
      <c r="B41" s="239" t="s">
        <v>73</v>
      </c>
      <c r="C41" s="238" t="s">
        <v>74</v>
      </c>
      <c r="D41" s="236">
        <f t="shared" si="0"/>
        <v>45865599</v>
      </c>
      <c r="E41" s="236">
        <v>45865599</v>
      </c>
      <c r="F41" s="236"/>
      <c r="G41" s="236"/>
      <c r="H41" s="236"/>
      <c r="I41" s="236"/>
    </row>
    <row r="42" spans="1:9" x14ac:dyDescent="0.2">
      <c r="A42" s="237">
        <v>37</v>
      </c>
      <c r="B42" s="226" t="s">
        <v>75</v>
      </c>
      <c r="C42" s="238" t="s">
        <v>76</v>
      </c>
      <c r="D42" s="236">
        <f t="shared" si="0"/>
        <v>235309803</v>
      </c>
      <c r="E42" s="236">
        <v>227831655</v>
      </c>
      <c r="F42" s="236">
        <v>351006</v>
      </c>
      <c r="G42" s="236"/>
      <c r="H42" s="236">
        <v>7127142</v>
      </c>
      <c r="I42" s="236"/>
    </row>
    <row r="43" spans="1:9" x14ac:dyDescent="0.2">
      <c r="A43" s="237">
        <v>38</v>
      </c>
      <c r="B43" s="239" t="s">
        <v>77</v>
      </c>
      <c r="C43" s="238" t="s">
        <v>78</v>
      </c>
      <c r="D43" s="236">
        <f t="shared" si="0"/>
        <v>55373833</v>
      </c>
      <c r="E43" s="236">
        <v>55373833</v>
      </c>
      <c r="F43" s="236"/>
      <c r="G43" s="236"/>
      <c r="H43" s="236"/>
      <c r="I43" s="236"/>
    </row>
    <row r="44" spans="1:9" x14ac:dyDescent="0.2">
      <c r="A44" s="237">
        <v>39</v>
      </c>
      <c r="B44" s="72" t="s">
        <v>79</v>
      </c>
      <c r="C44" s="238" t="s">
        <v>80</v>
      </c>
      <c r="D44" s="236">
        <f t="shared" si="0"/>
        <v>264736760</v>
      </c>
      <c r="E44" s="236">
        <v>176430014</v>
      </c>
      <c r="F44" s="236">
        <v>15962004</v>
      </c>
      <c r="G44" s="236"/>
      <c r="H44" s="236">
        <v>72344742</v>
      </c>
      <c r="I44" s="236"/>
    </row>
    <row r="45" spans="1:9" x14ac:dyDescent="0.2">
      <c r="A45" s="237">
        <v>40</v>
      </c>
      <c r="B45" s="240" t="s">
        <v>81</v>
      </c>
      <c r="C45" s="241" t="s">
        <v>82</v>
      </c>
      <c r="D45" s="236">
        <f t="shared" si="0"/>
        <v>51167394</v>
      </c>
      <c r="E45" s="236">
        <v>51167394</v>
      </c>
      <c r="F45" s="236"/>
      <c r="G45" s="236"/>
      <c r="H45" s="236"/>
      <c r="I45" s="236"/>
    </row>
    <row r="46" spans="1:9" x14ac:dyDescent="0.2">
      <c r="A46" s="237">
        <v>41</v>
      </c>
      <c r="B46" s="72" t="s">
        <v>83</v>
      </c>
      <c r="C46" s="238" t="s">
        <v>84</v>
      </c>
      <c r="D46" s="236">
        <f t="shared" si="0"/>
        <v>36481830</v>
      </c>
      <c r="E46" s="236">
        <v>36481830</v>
      </c>
      <c r="F46" s="236"/>
      <c r="G46" s="236"/>
      <c r="H46" s="236"/>
      <c r="I46" s="236"/>
    </row>
    <row r="47" spans="1:9" x14ac:dyDescent="0.2">
      <c r="A47" s="237">
        <v>42</v>
      </c>
      <c r="B47" s="72" t="s">
        <v>85</v>
      </c>
      <c r="C47" s="238" t="s">
        <v>86</v>
      </c>
      <c r="D47" s="236">
        <f t="shared" si="0"/>
        <v>45135112</v>
      </c>
      <c r="E47" s="236">
        <v>45135112</v>
      </c>
      <c r="F47" s="236"/>
      <c r="G47" s="236"/>
      <c r="H47" s="236"/>
      <c r="I47" s="236"/>
    </row>
    <row r="48" spans="1:9" x14ac:dyDescent="0.2">
      <c r="A48" s="237">
        <v>43</v>
      </c>
      <c r="B48" s="226" t="s">
        <v>87</v>
      </c>
      <c r="C48" s="238" t="s">
        <v>88</v>
      </c>
      <c r="D48" s="236">
        <f t="shared" si="0"/>
        <v>25417286</v>
      </c>
      <c r="E48" s="236">
        <v>25417286</v>
      </c>
      <c r="F48" s="236"/>
      <c r="G48" s="236"/>
      <c r="H48" s="236"/>
      <c r="I48" s="236"/>
    </row>
    <row r="49" spans="1:9" x14ac:dyDescent="0.2">
      <c r="A49" s="237">
        <v>44</v>
      </c>
      <c r="B49" s="239" t="s">
        <v>89</v>
      </c>
      <c r="C49" s="238" t="s">
        <v>90</v>
      </c>
      <c r="D49" s="236">
        <f t="shared" si="0"/>
        <v>38066990</v>
      </c>
      <c r="E49" s="236">
        <v>30629435</v>
      </c>
      <c r="F49" s="236">
        <v>890264</v>
      </c>
      <c r="G49" s="236"/>
      <c r="H49" s="236"/>
      <c r="I49" s="236">
        <v>6547291</v>
      </c>
    </row>
    <row r="50" spans="1:9" x14ac:dyDescent="0.2">
      <c r="A50" s="237">
        <v>45</v>
      </c>
      <c r="B50" s="226" t="s">
        <v>91</v>
      </c>
      <c r="C50" s="238" t="s">
        <v>92</v>
      </c>
      <c r="D50" s="236">
        <f t="shared" si="0"/>
        <v>410191289</v>
      </c>
      <c r="E50" s="236">
        <v>340829013</v>
      </c>
      <c r="F50" s="236">
        <v>18616222</v>
      </c>
      <c r="G50" s="236">
        <v>15616515</v>
      </c>
      <c r="H50" s="236">
        <v>30860134</v>
      </c>
      <c r="I50" s="236">
        <v>4269405</v>
      </c>
    </row>
    <row r="51" spans="1:9" x14ac:dyDescent="0.2">
      <c r="A51" s="237">
        <v>46</v>
      </c>
      <c r="B51" s="72" t="s">
        <v>93</v>
      </c>
      <c r="C51" s="238" t="s">
        <v>94</v>
      </c>
      <c r="D51" s="236">
        <f t="shared" si="0"/>
        <v>55466174</v>
      </c>
      <c r="E51" s="236">
        <v>55466174</v>
      </c>
      <c r="F51" s="242"/>
      <c r="G51" s="236"/>
      <c r="H51" s="236"/>
      <c r="I51" s="236"/>
    </row>
    <row r="52" spans="1:9" ht="12.75" customHeight="1" x14ac:dyDescent="0.2">
      <c r="A52" s="237">
        <v>47</v>
      </c>
      <c r="B52" s="72" t="s">
        <v>95</v>
      </c>
      <c r="C52" s="238" t="s">
        <v>96</v>
      </c>
      <c r="D52" s="236">
        <f t="shared" si="0"/>
        <v>379259400</v>
      </c>
      <c r="E52" s="236">
        <v>207684066</v>
      </c>
      <c r="F52" s="236">
        <v>1123148</v>
      </c>
      <c r="G52" s="236"/>
      <c r="H52" s="236">
        <v>170452186</v>
      </c>
      <c r="I52" s="236"/>
    </row>
    <row r="53" spans="1:9" x14ac:dyDescent="0.2">
      <c r="A53" s="237">
        <v>48</v>
      </c>
      <c r="B53" s="226" t="s">
        <v>97</v>
      </c>
      <c r="C53" s="238" t="s">
        <v>98</v>
      </c>
      <c r="D53" s="236">
        <f t="shared" si="0"/>
        <v>41908819</v>
      </c>
      <c r="E53" s="236">
        <v>41908819</v>
      </c>
      <c r="F53" s="236"/>
      <c r="G53" s="236"/>
      <c r="H53" s="236"/>
      <c r="I53" s="236"/>
    </row>
    <row r="54" spans="1:9" x14ac:dyDescent="0.2">
      <c r="A54" s="237">
        <v>49</v>
      </c>
      <c r="B54" s="226" t="s">
        <v>99</v>
      </c>
      <c r="C54" s="238" t="s">
        <v>100</v>
      </c>
      <c r="D54" s="236">
        <f t="shared" si="0"/>
        <v>60842856</v>
      </c>
      <c r="E54" s="236">
        <v>60787579</v>
      </c>
      <c r="F54" s="236"/>
      <c r="G54" s="236"/>
      <c r="H54" s="236">
        <v>55277</v>
      </c>
      <c r="I54" s="236"/>
    </row>
    <row r="55" spans="1:9" x14ac:dyDescent="0.2">
      <c r="A55" s="237">
        <v>50</v>
      </c>
      <c r="B55" s="239" t="s">
        <v>101</v>
      </c>
      <c r="C55" s="238" t="s">
        <v>102</v>
      </c>
      <c r="D55" s="236">
        <f t="shared" si="0"/>
        <v>77528361</v>
      </c>
      <c r="E55" s="236">
        <v>77528361</v>
      </c>
      <c r="F55" s="236"/>
      <c r="G55" s="236"/>
      <c r="H55" s="236"/>
      <c r="I55" s="236"/>
    </row>
    <row r="56" spans="1:9" ht="12.75" customHeight="1" x14ac:dyDescent="0.2">
      <c r="A56" s="237">
        <v>51</v>
      </c>
      <c r="B56" s="226" t="s">
        <v>103</v>
      </c>
      <c r="C56" s="238" t="s">
        <v>104</v>
      </c>
      <c r="D56" s="236">
        <f t="shared" si="0"/>
        <v>31603727</v>
      </c>
      <c r="E56" s="236">
        <v>31603727</v>
      </c>
      <c r="F56" s="236"/>
      <c r="G56" s="236"/>
      <c r="H56" s="236"/>
      <c r="I56" s="236"/>
    </row>
    <row r="57" spans="1:9" x14ac:dyDescent="0.2">
      <c r="A57" s="237">
        <v>52</v>
      </c>
      <c r="B57" s="239" t="s">
        <v>105</v>
      </c>
      <c r="C57" s="238" t="s">
        <v>106</v>
      </c>
      <c r="D57" s="236">
        <f t="shared" si="0"/>
        <v>50425761</v>
      </c>
      <c r="E57" s="236">
        <v>50210269</v>
      </c>
      <c r="F57" s="236">
        <v>215492</v>
      </c>
      <c r="G57" s="236"/>
      <c r="H57" s="236"/>
      <c r="I57" s="236"/>
    </row>
    <row r="58" spans="1:9" x14ac:dyDescent="0.2">
      <c r="A58" s="237">
        <v>53</v>
      </c>
      <c r="B58" s="226" t="s">
        <v>107</v>
      </c>
      <c r="C58" s="238" t="s">
        <v>108</v>
      </c>
      <c r="D58" s="236">
        <f t="shared" si="0"/>
        <v>70239156</v>
      </c>
      <c r="E58" s="236">
        <v>70239156</v>
      </c>
      <c r="F58" s="236"/>
      <c r="G58" s="236"/>
      <c r="H58" s="236"/>
      <c r="I58" s="236"/>
    </row>
    <row r="59" spans="1:9" x14ac:dyDescent="0.2">
      <c r="A59" s="237">
        <v>54</v>
      </c>
      <c r="B59" s="226" t="s">
        <v>109</v>
      </c>
      <c r="C59" s="238" t="s">
        <v>110</v>
      </c>
      <c r="D59" s="236">
        <f t="shared" si="0"/>
        <v>408670863</v>
      </c>
      <c r="E59" s="236">
        <v>270242981</v>
      </c>
      <c r="F59" s="236">
        <v>6519949</v>
      </c>
      <c r="G59" s="236"/>
      <c r="H59" s="236">
        <v>131907933</v>
      </c>
      <c r="I59" s="236"/>
    </row>
    <row r="60" spans="1:9" x14ac:dyDescent="0.2">
      <c r="A60" s="237">
        <v>55</v>
      </c>
      <c r="B60" s="226" t="s">
        <v>111</v>
      </c>
      <c r="C60" s="238" t="s">
        <v>112</v>
      </c>
      <c r="D60" s="236">
        <f t="shared" si="0"/>
        <v>49625675</v>
      </c>
      <c r="E60" s="236">
        <v>49625675</v>
      </c>
      <c r="F60" s="236"/>
      <c r="G60" s="236"/>
      <c r="H60" s="236"/>
      <c r="I60" s="236"/>
    </row>
    <row r="61" spans="1:9" x14ac:dyDescent="0.2">
      <c r="A61" s="237">
        <v>56</v>
      </c>
      <c r="B61" s="226" t="s">
        <v>113</v>
      </c>
      <c r="C61" s="238" t="s">
        <v>114</v>
      </c>
      <c r="D61" s="236">
        <f t="shared" si="0"/>
        <v>0</v>
      </c>
      <c r="E61" s="236"/>
      <c r="F61" s="236"/>
      <c r="G61" s="236"/>
      <c r="H61" s="236"/>
      <c r="I61" s="236"/>
    </row>
    <row r="62" spans="1:9" x14ac:dyDescent="0.2">
      <c r="A62" s="237">
        <v>57</v>
      </c>
      <c r="B62" s="226" t="s">
        <v>115</v>
      </c>
      <c r="C62" s="238" t="s">
        <v>116</v>
      </c>
      <c r="D62" s="236">
        <f t="shared" si="0"/>
        <v>147435994</v>
      </c>
      <c r="E62" s="236">
        <v>92061345</v>
      </c>
      <c r="F62" s="236"/>
      <c r="G62" s="236"/>
      <c r="H62" s="236"/>
      <c r="I62" s="236">
        <v>55374649</v>
      </c>
    </row>
    <row r="63" spans="1:9" ht="17.25" customHeight="1" x14ac:dyDescent="0.2">
      <c r="A63" s="237">
        <v>58</v>
      </c>
      <c r="B63" s="226" t="s">
        <v>117</v>
      </c>
      <c r="C63" s="238" t="s">
        <v>118</v>
      </c>
      <c r="D63" s="236">
        <f t="shared" si="0"/>
        <v>0</v>
      </c>
      <c r="E63" s="236"/>
      <c r="F63" s="236"/>
      <c r="G63" s="236"/>
      <c r="H63" s="236"/>
      <c r="I63" s="236"/>
    </row>
    <row r="64" spans="1:9" ht="15" customHeight="1" x14ac:dyDescent="0.2">
      <c r="A64" s="237">
        <v>59</v>
      </c>
      <c r="B64" s="239" t="s">
        <v>119</v>
      </c>
      <c r="C64" s="238" t="s">
        <v>377</v>
      </c>
      <c r="D64" s="236">
        <f t="shared" si="0"/>
        <v>0</v>
      </c>
      <c r="E64" s="236"/>
      <c r="F64" s="236"/>
      <c r="G64" s="236"/>
      <c r="H64" s="236"/>
      <c r="I64" s="236"/>
    </row>
    <row r="65" spans="1:9" ht="16.5" customHeight="1" x14ac:dyDescent="0.2">
      <c r="A65" s="237">
        <v>60</v>
      </c>
      <c r="B65" s="72" t="s">
        <v>121</v>
      </c>
      <c r="C65" s="238" t="s">
        <v>122</v>
      </c>
      <c r="D65" s="236">
        <f t="shared" si="0"/>
        <v>0</v>
      </c>
      <c r="E65" s="236"/>
      <c r="F65" s="236"/>
      <c r="G65" s="236"/>
      <c r="H65" s="236"/>
      <c r="I65" s="236"/>
    </row>
    <row r="66" spans="1:9" ht="17.25" customHeight="1" x14ac:dyDescent="0.2">
      <c r="A66" s="237">
        <v>61</v>
      </c>
      <c r="B66" s="239" t="s">
        <v>123</v>
      </c>
      <c r="C66" s="238" t="s">
        <v>378</v>
      </c>
      <c r="D66" s="236">
        <f t="shared" si="0"/>
        <v>0</v>
      </c>
      <c r="E66" s="236"/>
      <c r="F66" s="236"/>
      <c r="G66" s="236"/>
      <c r="H66" s="236"/>
      <c r="I66" s="236"/>
    </row>
    <row r="67" spans="1:9" ht="12.75" customHeight="1" x14ac:dyDescent="0.2">
      <c r="A67" s="237">
        <v>62</v>
      </c>
      <c r="B67" s="226" t="s">
        <v>125</v>
      </c>
      <c r="C67" s="238" t="s">
        <v>126</v>
      </c>
      <c r="D67" s="236">
        <f t="shared" si="0"/>
        <v>0</v>
      </c>
      <c r="E67" s="236"/>
      <c r="F67" s="236"/>
      <c r="G67" s="236"/>
      <c r="H67" s="236"/>
      <c r="I67" s="236"/>
    </row>
    <row r="68" spans="1:9" ht="27.75" customHeight="1" x14ac:dyDescent="0.2">
      <c r="A68" s="237">
        <v>63</v>
      </c>
      <c r="B68" s="72" t="s">
        <v>127</v>
      </c>
      <c r="C68" s="238" t="s">
        <v>379</v>
      </c>
      <c r="D68" s="236">
        <f t="shared" si="0"/>
        <v>0</v>
      </c>
      <c r="E68" s="236"/>
      <c r="F68" s="236"/>
      <c r="G68" s="236"/>
      <c r="H68" s="236"/>
      <c r="I68" s="236"/>
    </row>
    <row r="69" spans="1:9" ht="25.5" x14ac:dyDescent="0.2">
      <c r="A69" s="237">
        <v>64</v>
      </c>
      <c r="B69" s="72" t="s">
        <v>129</v>
      </c>
      <c r="C69" s="238" t="s">
        <v>380</v>
      </c>
      <c r="D69" s="236">
        <f t="shared" si="0"/>
        <v>0</v>
      </c>
      <c r="E69" s="236"/>
      <c r="F69" s="236"/>
      <c r="G69" s="236"/>
      <c r="H69" s="236"/>
      <c r="I69" s="236"/>
    </row>
    <row r="70" spans="1:9" x14ac:dyDescent="0.2">
      <c r="A70" s="237">
        <v>65</v>
      </c>
      <c r="B70" s="239" t="s">
        <v>131</v>
      </c>
      <c r="C70" s="238" t="s">
        <v>381</v>
      </c>
      <c r="D70" s="236">
        <f t="shared" si="0"/>
        <v>0</v>
      </c>
      <c r="E70" s="236"/>
      <c r="F70" s="236"/>
      <c r="G70" s="236"/>
      <c r="H70" s="236"/>
      <c r="I70" s="236"/>
    </row>
    <row r="71" spans="1:9" x14ac:dyDescent="0.2">
      <c r="A71" s="237">
        <v>66</v>
      </c>
      <c r="B71" s="72" t="s">
        <v>133</v>
      </c>
      <c r="C71" s="238" t="s">
        <v>382</v>
      </c>
      <c r="D71" s="236">
        <f t="shared" ref="D71:D134" si="1">E71+F71+G71+H71+I71</f>
        <v>0</v>
      </c>
      <c r="E71" s="236"/>
      <c r="F71" s="236"/>
      <c r="G71" s="236"/>
      <c r="H71" s="236"/>
      <c r="I71" s="236"/>
    </row>
    <row r="72" spans="1:9" x14ac:dyDescent="0.2">
      <c r="A72" s="237">
        <v>67</v>
      </c>
      <c r="B72" s="239" t="s">
        <v>135</v>
      </c>
      <c r="C72" s="238" t="s">
        <v>383</v>
      </c>
      <c r="D72" s="236">
        <f t="shared" si="1"/>
        <v>0</v>
      </c>
      <c r="E72" s="236"/>
      <c r="F72" s="236"/>
      <c r="G72" s="236"/>
      <c r="H72" s="236"/>
      <c r="I72" s="236"/>
    </row>
    <row r="73" spans="1:9" x14ac:dyDescent="0.2">
      <c r="A73" s="237">
        <v>68</v>
      </c>
      <c r="B73" s="239" t="s">
        <v>137</v>
      </c>
      <c r="C73" s="238" t="s">
        <v>384</v>
      </c>
      <c r="D73" s="236">
        <f t="shared" si="1"/>
        <v>0</v>
      </c>
      <c r="E73" s="236"/>
      <c r="F73" s="236"/>
      <c r="G73" s="236"/>
      <c r="H73" s="236"/>
      <c r="I73" s="236"/>
    </row>
    <row r="74" spans="1:9" x14ac:dyDescent="0.2">
      <c r="A74" s="237">
        <v>69</v>
      </c>
      <c r="B74" s="239" t="s">
        <v>139</v>
      </c>
      <c r="C74" s="238" t="s">
        <v>385</v>
      </c>
      <c r="D74" s="236">
        <f t="shared" si="1"/>
        <v>0</v>
      </c>
      <c r="E74" s="236"/>
      <c r="F74" s="236"/>
      <c r="G74" s="236"/>
      <c r="H74" s="236"/>
      <c r="I74" s="236"/>
    </row>
    <row r="75" spans="1:9" x14ac:dyDescent="0.2">
      <c r="A75" s="237">
        <v>70</v>
      </c>
      <c r="B75" s="226" t="s">
        <v>141</v>
      </c>
      <c r="C75" s="238" t="s">
        <v>142</v>
      </c>
      <c r="D75" s="236">
        <f t="shared" si="1"/>
        <v>0</v>
      </c>
      <c r="E75" s="236"/>
      <c r="F75" s="236"/>
      <c r="G75" s="236"/>
      <c r="H75" s="236"/>
      <c r="I75" s="236"/>
    </row>
    <row r="76" spans="1:9" x14ac:dyDescent="0.2">
      <c r="A76" s="237">
        <v>71</v>
      </c>
      <c r="B76" s="239" t="s">
        <v>143</v>
      </c>
      <c r="C76" s="238" t="s">
        <v>144</v>
      </c>
      <c r="D76" s="236">
        <f t="shared" si="1"/>
        <v>0</v>
      </c>
      <c r="E76" s="236"/>
      <c r="F76" s="236"/>
      <c r="G76" s="236"/>
      <c r="H76" s="236"/>
      <c r="I76" s="236"/>
    </row>
    <row r="77" spans="1:9" x14ac:dyDescent="0.2">
      <c r="A77" s="237">
        <v>72</v>
      </c>
      <c r="B77" s="226" t="s">
        <v>145</v>
      </c>
      <c r="C77" s="238" t="s">
        <v>146</v>
      </c>
      <c r="D77" s="236">
        <f t="shared" si="1"/>
        <v>0</v>
      </c>
      <c r="E77" s="236"/>
      <c r="F77" s="236"/>
      <c r="G77" s="236"/>
      <c r="H77" s="236"/>
      <c r="I77" s="236"/>
    </row>
    <row r="78" spans="1:9" x14ac:dyDescent="0.2">
      <c r="A78" s="237">
        <v>73</v>
      </c>
      <c r="B78" s="239" t="s">
        <v>147</v>
      </c>
      <c r="C78" s="238" t="s">
        <v>386</v>
      </c>
      <c r="D78" s="236">
        <f t="shared" si="1"/>
        <v>0</v>
      </c>
      <c r="E78" s="236"/>
      <c r="F78" s="236"/>
      <c r="G78" s="236"/>
      <c r="H78" s="236"/>
      <c r="I78" s="236"/>
    </row>
    <row r="79" spans="1:9" x14ac:dyDescent="0.2">
      <c r="A79" s="237">
        <v>74</v>
      </c>
      <c r="B79" s="226" t="s">
        <v>149</v>
      </c>
      <c r="C79" s="238" t="s">
        <v>150</v>
      </c>
      <c r="D79" s="236">
        <f t="shared" si="1"/>
        <v>0</v>
      </c>
      <c r="E79" s="236"/>
      <c r="F79" s="236"/>
      <c r="G79" s="236"/>
      <c r="H79" s="236"/>
      <c r="I79" s="236"/>
    </row>
    <row r="80" spans="1:9" x14ac:dyDescent="0.2">
      <c r="A80" s="237">
        <v>75</v>
      </c>
      <c r="B80" s="226" t="s">
        <v>151</v>
      </c>
      <c r="C80" s="238" t="s">
        <v>152</v>
      </c>
      <c r="D80" s="236">
        <f t="shared" si="1"/>
        <v>0</v>
      </c>
      <c r="E80" s="236"/>
      <c r="F80" s="236"/>
      <c r="G80" s="236"/>
      <c r="H80" s="236"/>
      <c r="I80" s="236"/>
    </row>
    <row r="81" spans="1:9" ht="25.5" x14ac:dyDescent="0.2">
      <c r="A81" s="237">
        <v>76</v>
      </c>
      <c r="B81" s="239" t="s">
        <v>153</v>
      </c>
      <c r="C81" s="238" t="s">
        <v>387</v>
      </c>
      <c r="D81" s="236">
        <f t="shared" si="1"/>
        <v>0</v>
      </c>
      <c r="E81" s="236"/>
      <c r="F81" s="236"/>
      <c r="G81" s="236"/>
      <c r="H81" s="236"/>
      <c r="I81" s="236"/>
    </row>
    <row r="82" spans="1:9" ht="25.5" x14ac:dyDescent="0.2">
      <c r="A82" s="237">
        <v>77</v>
      </c>
      <c r="B82" s="72" t="s">
        <v>155</v>
      </c>
      <c r="C82" s="238" t="s">
        <v>388</v>
      </c>
      <c r="D82" s="236">
        <f t="shared" si="1"/>
        <v>0</v>
      </c>
      <c r="E82" s="236"/>
      <c r="F82" s="236"/>
      <c r="G82" s="236"/>
      <c r="H82" s="236"/>
      <c r="I82" s="236"/>
    </row>
    <row r="83" spans="1:9" ht="25.5" x14ac:dyDescent="0.2">
      <c r="A83" s="237">
        <v>78</v>
      </c>
      <c r="B83" s="239" t="s">
        <v>157</v>
      </c>
      <c r="C83" s="238" t="s">
        <v>389</v>
      </c>
      <c r="D83" s="236">
        <f t="shared" si="1"/>
        <v>0</v>
      </c>
      <c r="E83" s="236"/>
      <c r="F83" s="236"/>
      <c r="G83" s="236"/>
      <c r="H83" s="236"/>
      <c r="I83" s="236"/>
    </row>
    <row r="84" spans="1:9" ht="25.5" x14ac:dyDescent="0.2">
      <c r="A84" s="237">
        <v>79</v>
      </c>
      <c r="B84" s="239" t="s">
        <v>159</v>
      </c>
      <c r="C84" s="238" t="s">
        <v>390</v>
      </c>
      <c r="D84" s="236">
        <f t="shared" si="1"/>
        <v>0</v>
      </c>
      <c r="E84" s="236"/>
      <c r="F84" s="236"/>
      <c r="G84" s="236"/>
      <c r="H84" s="236"/>
      <c r="I84" s="236"/>
    </row>
    <row r="85" spans="1:9" ht="25.5" x14ac:dyDescent="0.2">
      <c r="A85" s="237">
        <v>80</v>
      </c>
      <c r="B85" s="72" t="s">
        <v>161</v>
      </c>
      <c r="C85" s="238" t="s">
        <v>391</v>
      </c>
      <c r="D85" s="236">
        <f t="shared" si="1"/>
        <v>0</v>
      </c>
      <c r="E85" s="236"/>
      <c r="F85" s="236"/>
      <c r="G85" s="236"/>
      <c r="H85" s="236"/>
      <c r="I85" s="236"/>
    </row>
    <row r="86" spans="1:9" ht="25.5" x14ac:dyDescent="0.2">
      <c r="A86" s="237">
        <v>81</v>
      </c>
      <c r="B86" s="72" t="s">
        <v>163</v>
      </c>
      <c r="C86" s="238" t="s">
        <v>392</v>
      </c>
      <c r="D86" s="236">
        <f t="shared" si="1"/>
        <v>0</v>
      </c>
      <c r="E86" s="236"/>
      <c r="F86" s="236"/>
      <c r="G86" s="236"/>
      <c r="H86" s="236"/>
      <c r="I86" s="236"/>
    </row>
    <row r="87" spans="1:9" ht="25.5" x14ac:dyDescent="0.2">
      <c r="A87" s="237">
        <v>82</v>
      </c>
      <c r="B87" s="72" t="s">
        <v>165</v>
      </c>
      <c r="C87" s="238" t="s">
        <v>393</v>
      </c>
      <c r="D87" s="236">
        <f t="shared" si="1"/>
        <v>0</v>
      </c>
      <c r="E87" s="236"/>
      <c r="F87" s="236"/>
      <c r="G87" s="236"/>
      <c r="H87" s="236"/>
      <c r="I87" s="236"/>
    </row>
    <row r="88" spans="1:9" x14ac:dyDescent="0.2">
      <c r="A88" s="237">
        <v>83</v>
      </c>
      <c r="B88" s="226" t="s">
        <v>167</v>
      </c>
      <c r="C88" s="238" t="s">
        <v>168</v>
      </c>
      <c r="D88" s="236">
        <f t="shared" si="1"/>
        <v>498326465</v>
      </c>
      <c r="E88" s="236">
        <v>96616673</v>
      </c>
      <c r="F88" s="236">
        <v>340894</v>
      </c>
      <c r="G88" s="236"/>
      <c r="H88" s="236">
        <v>401368898</v>
      </c>
      <c r="I88" s="236"/>
    </row>
    <row r="89" spans="1:9" x14ac:dyDescent="0.2">
      <c r="A89" s="237">
        <v>84</v>
      </c>
      <c r="B89" s="72" t="s">
        <v>169</v>
      </c>
      <c r="C89" s="238" t="s">
        <v>394</v>
      </c>
      <c r="D89" s="236">
        <f t="shared" si="1"/>
        <v>219142945</v>
      </c>
      <c r="E89" s="236">
        <v>55256843</v>
      </c>
      <c r="F89" s="236"/>
      <c r="G89" s="236">
        <v>14551452</v>
      </c>
      <c r="H89" s="236">
        <v>149334650</v>
      </c>
      <c r="I89" s="236"/>
    </row>
    <row r="90" spans="1:9" x14ac:dyDescent="0.2">
      <c r="A90" s="237">
        <v>85</v>
      </c>
      <c r="B90" s="226" t="s">
        <v>171</v>
      </c>
      <c r="C90" s="238" t="s">
        <v>172</v>
      </c>
      <c r="D90" s="236">
        <f t="shared" si="1"/>
        <v>720198966</v>
      </c>
      <c r="E90" s="236">
        <v>262721739</v>
      </c>
      <c r="F90" s="236"/>
      <c r="G90" s="236"/>
      <c r="H90" s="236">
        <v>453928557</v>
      </c>
      <c r="I90" s="236">
        <v>3548670</v>
      </c>
    </row>
    <row r="91" spans="1:9" x14ac:dyDescent="0.2">
      <c r="A91" s="237">
        <v>86</v>
      </c>
      <c r="B91" s="72" t="s">
        <v>173</v>
      </c>
      <c r="C91" s="238" t="s">
        <v>174</v>
      </c>
      <c r="D91" s="236">
        <f t="shared" si="1"/>
        <v>17215246</v>
      </c>
      <c r="E91" s="236">
        <v>17215246</v>
      </c>
      <c r="F91" s="236"/>
      <c r="G91" s="236"/>
      <c r="H91" s="236"/>
      <c r="I91" s="236"/>
    </row>
    <row r="92" spans="1:9" x14ac:dyDescent="0.2">
      <c r="A92" s="237">
        <v>87</v>
      </c>
      <c r="B92" s="72" t="s">
        <v>175</v>
      </c>
      <c r="C92" s="238" t="s">
        <v>395</v>
      </c>
      <c r="D92" s="236">
        <f t="shared" si="1"/>
        <v>287787478</v>
      </c>
      <c r="E92" s="236">
        <v>73693083</v>
      </c>
      <c r="F92" s="236"/>
      <c r="G92" s="236">
        <v>42231799</v>
      </c>
      <c r="H92" s="236">
        <v>158747796</v>
      </c>
      <c r="I92" s="236">
        <v>13114800</v>
      </c>
    </row>
    <row r="93" spans="1:9" x14ac:dyDescent="0.2">
      <c r="A93" s="237">
        <v>88</v>
      </c>
      <c r="B93" s="72" t="s">
        <v>177</v>
      </c>
      <c r="C93" s="238" t="s">
        <v>178</v>
      </c>
      <c r="D93" s="236">
        <f t="shared" si="1"/>
        <v>608017393</v>
      </c>
      <c r="E93" s="236">
        <v>343420932</v>
      </c>
      <c r="F93" s="236">
        <v>67318784</v>
      </c>
      <c r="G93" s="236">
        <v>20214899</v>
      </c>
      <c r="H93" s="236">
        <v>126987342</v>
      </c>
      <c r="I93" s="236">
        <v>50075436</v>
      </c>
    </row>
    <row r="94" spans="1:9" ht="13.5" customHeight="1" x14ac:dyDescent="0.2">
      <c r="A94" s="237">
        <v>89</v>
      </c>
      <c r="B94" s="72" t="s">
        <v>179</v>
      </c>
      <c r="C94" s="238" t="s">
        <v>180</v>
      </c>
      <c r="D94" s="236">
        <f t="shared" si="1"/>
        <v>524257594</v>
      </c>
      <c r="E94" s="236">
        <v>323237895</v>
      </c>
      <c r="F94" s="236"/>
      <c r="G94" s="236">
        <v>122059451</v>
      </c>
      <c r="H94" s="236">
        <v>6027922</v>
      </c>
      <c r="I94" s="236">
        <v>72932326</v>
      </c>
    </row>
    <row r="95" spans="1:9" ht="14.25" customHeight="1" x14ac:dyDescent="0.2">
      <c r="A95" s="237">
        <v>90</v>
      </c>
      <c r="B95" s="72" t="s">
        <v>181</v>
      </c>
      <c r="C95" s="238" t="s">
        <v>376</v>
      </c>
      <c r="D95" s="236">
        <f t="shared" si="1"/>
        <v>1565756456</v>
      </c>
      <c r="E95" s="236">
        <v>448986512</v>
      </c>
      <c r="F95" s="236">
        <v>524805</v>
      </c>
      <c r="G95" s="236">
        <v>35159516</v>
      </c>
      <c r="H95" s="236">
        <v>854048673</v>
      </c>
      <c r="I95" s="236">
        <v>227036950</v>
      </c>
    </row>
    <row r="96" spans="1:9" x14ac:dyDescent="0.2">
      <c r="A96" s="237">
        <v>91</v>
      </c>
      <c r="B96" s="72" t="s">
        <v>183</v>
      </c>
      <c r="C96" s="238" t="s">
        <v>184</v>
      </c>
      <c r="D96" s="236">
        <f t="shared" si="1"/>
        <v>266123900</v>
      </c>
      <c r="E96" s="236">
        <v>240242700</v>
      </c>
      <c r="F96" s="236"/>
      <c r="G96" s="236"/>
      <c r="H96" s="236"/>
      <c r="I96" s="236">
        <v>25881200</v>
      </c>
    </row>
    <row r="97" spans="1:9" x14ac:dyDescent="0.2">
      <c r="A97" s="237">
        <v>92</v>
      </c>
      <c r="B97" s="239" t="s">
        <v>185</v>
      </c>
      <c r="C97" s="238" t="s">
        <v>396</v>
      </c>
      <c r="D97" s="236">
        <f t="shared" si="1"/>
        <v>0</v>
      </c>
      <c r="E97" s="236"/>
      <c r="F97" s="236"/>
      <c r="G97" s="236"/>
      <c r="H97" s="236"/>
      <c r="I97" s="236"/>
    </row>
    <row r="98" spans="1:9" x14ac:dyDescent="0.2">
      <c r="A98" s="237">
        <v>93</v>
      </c>
      <c r="B98" s="226" t="s">
        <v>187</v>
      </c>
      <c r="C98" s="238" t="s">
        <v>188</v>
      </c>
      <c r="D98" s="236">
        <f t="shared" si="1"/>
        <v>54963963</v>
      </c>
      <c r="E98" s="236">
        <v>29444213</v>
      </c>
      <c r="F98" s="236">
        <v>252348</v>
      </c>
      <c r="G98" s="236">
        <v>96954</v>
      </c>
      <c r="H98" s="236">
        <v>22492748</v>
      </c>
      <c r="I98" s="236">
        <v>2677700</v>
      </c>
    </row>
    <row r="99" spans="1:9" ht="25.5" x14ac:dyDescent="0.2">
      <c r="A99" s="237">
        <v>94</v>
      </c>
      <c r="B99" s="239" t="s">
        <v>189</v>
      </c>
      <c r="C99" s="238" t="s">
        <v>190</v>
      </c>
      <c r="D99" s="236">
        <f t="shared" si="1"/>
        <v>0</v>
      </c>
      <c r="E99" s="236"/>
      <c r="F99" s="236"/>
      <c r="G99" s="236"/>
      <c r="H99" s="236"/>
      <c r="I99" s="236"/>
    </row>
    <row r="100" spans="1:9" x14ac:dyDescent="0.2">
      <c r="A100" s="237">
        <v>95</v>
      </c>
      <c r="B100" s="239" t="s">
        <v>191</v>
      </c>
      <c r="C100" s="238" t="s">
        <v>192</v>
      </c>
      <c r="D100" s="236">
        <f t="shared" si="1"/>
        <v>0</v>
      </c>
      <c r="E100" s="236"/>
      <c r="F100" s="236"/>
      <c r="G100" s="236"/>
      <c r="H100" s="236"/>
      <c r="I100" s="236"/>
    </row>
    <row r="101" spans="1:9" x14ac:dyDescent="0.2">
      <c r="A101" s="237">
        <v>96</v>
      </c>
      <c r="B101" s="226" t="s">
        <v>193</v>
      </c>
      <c r="C101" s="238" t="s">
        <v>194</v>
      </c>
      <c r="D101" s="236">
        <f t="shared" si="1"/>
        <v>183088080</v>
      </c>
      <c r="E101" s="236">
        <v>167786158</v>
      </c>
      <c r="F101" s="236">
        <v>239781</v>
      </c>
      <c r="G101" s="236">
        <v>15062141</v>
      </c>
      <c r="H101" s="236"/>
      <c r="I101" s="236"/>
    </row>
    <row r="102" spans="1:9" x14ac:dyDescent="0.2">
      <c r="A102" s="237">
        <v>97</v>
      </c>
      <c r="B102" s="239" t="s">
        <v>195</v>
      </c>
      <c r="C102" s="238" t="s">
        <v>196</v>
      </c>
      <c r="D102" s="236">
        <f t="shared" si="1"/>
        <v>33131010</v>
      </c>
      <c r="E102" s="236">
        <v>33131010</v>
      </c>
      <c r="F102" s="236"/>
      <c r="G102" s="236"/>
      <c r="H102" s="236"/>
      <c r="I102" s="236"/>
    </row>
    <row r="103" spans="1:9" x14ac:dyDescent="0.2">
      <c r="A103" s="237">
        <v>98</v>
      </c>
      <c r="B103" s="226" t="s">
        <v>197</v>
      </c>
      <c r="C103" s="238" t="s">
        <v>198</v>
      </c>
      <c r="D103" s="236">
        <f t="shared" si="1"/>
        <v>29990975</v>
      </c>
      <c r="E103" s="236">
        <v>29990975</v>
      </c>
      <c r="F103" s="236"/>
      <c r="G103" s="236"/>
      <c r="H103" s="236"/>
      <c r="I103" s="236"/>
    </row>
    <row r="104" spans="1:9" x14ac:dyDescent="0.2">
      <c r="A104" s="237">
        <v>99</v>
      </c>
      <c r="B104" s="226" t="s">
        <v>199</v>
      </c>
      <c r="C104" s="238" t="s">
        <v>200</v>
      </c>
      <c r="D104" s="236">
        <f t="shared" si="1"/>
        <v>98339599</v>
      </c>
      <c r="E104" s="236">
        <v>88629745</v>
      </c>
      <c r="F104" s="236"/>
      <c r="G104" s="236"/>
      <c r="H104" s="236">
        <v>9709854</v>
      </c>
      <c r="I104" s="236"/>
    </row>
    <row r="105" spans="1:9" x14ac:dyDescent="0.2">
      <c r="A105" s="237">
        <v>100</v>
      </c>
      <c r="B105" s="239" t="s">
        <v>201</v>
      </c>
      <c r="C105" s="238" t="s">
        <v>202</v>
      </c>
      <c r="D105" s="236">
        <f t="shared" si="1"/>
        <v>44198900</v>
      </c>
      <c r="E105" s="236">
        <v>44198900</v>
      </c>
      <c r="F105" s="236"/>
      <c r="G105" s="236"/>
      <c r="H105" s="236"/>
      <c r="I105" s="236"/>
    </row>
    <row r="106" spans="1:9" x14ac:dyDescent="0.2">
      <c r="A106" s="237">
        <v>101</v>
      </c>
      <c r="B106" s="239" t="s">
        <v>203</v>
      </c>
      <c r="C106" s="238" t="s">
        <v>204</v>
      </c>
      <c r="D106" s="236">
        <f t="shared" si="1"/>
        <v>68781672</v>
      </c>
      <c r="E106" s="236">
        <v>68781672</v>
      </c>
      <c r="F106" s="236"/>
      <c r="G106" s="236"/>
      <c r="H106" s="236"/>
      <c r="I106" s="236"/>
    </row>
    <row r="107" spans="1:9" x14ac:dyDescent="0.2">
      <c r="A107" s="237">
        <v>102</v>
      </c>
      <c r="B107" s="72" t="s">
        <v>205</v>
      </c>
      <c r="C107" s="238" t="s">
        <v>206</v>
      </c>
      <c r="D107" s="236">
        <f t="shared" si="1"/>
        <v>80815412</v>
      </c>
      <c r="E107" s="236">
        <v>57330253</v>
      </c>
      <c r="F107" s="236"/>
      <c r="G107" s="236"/>
      <c r="H107" s="236">
        <v>23485159</v>
      </c>
      <c r="I107" s="236"/>
    </row>
    <row r="108" spans="1:9" x14ac:dyDescent="0.2">
      <c r="A108" s="237">
        <v>103</v>
      </c>
      <c r="B108" s="72" t="s">
        <v>207</v>
      </c>
      <c r="C108" s="238" t="s">
        <v>208</v>
      </c>
      <c r="D108" s="236">
        <f t="shared" si="1"/>
        <v>88273226</v>
      </c>
      <c r="E108" s="236">
        <v>88273226</v>
      </c>
      <c r="F108" s="236"/>
      <c r="G108" s="236"/>
      <c r="H108" s="236"/>
      <c r="I108" s="236"/>
    </row>
    <row r="109" spans="1:9" x14ac:dyDescent="0.2">
      <c r="A109" s="237">
        <v>104</v>
      </c>
      <c r="B109" s="226" t="s">
        <v>209</v>
      </c>
      <c r="C109" s="238" t="s">
        <v>210</v>
      </c>
      <c r="D109" s="236">
        <f t="shared" si="1"/>
        <v>39034801</v>
      </c>
      <c r="E109" s="236">
        <v>22064529</v>
      </c>
      <c r="F109" s="236"/>
      <c r="G109" s="236"/>
      <c r="H109" s="236">
        <v>16970272</v>
      </c>
      <c r="I109" s="236"/>
    </row>
    <row r="110" spans="1:9" x14ac:dyDescent="0.2">
      <c r="A110" s="237">
        <v>105</v>
      </c>
      <c r="B110" s="72" t="s">
        <v>211</v>
      </c>
      <c r="C110" s="238" t="s">
        <v>212</v>
      </c>
      <c r="D110" s="236">
        <f t="shared" si="1"/>
        <v>41634214</v>
      </c>
      <c r="E110" s="236">
        <v>41634214</v>
      </c>
      <c r="F110" s="236"/>
      <c r="G110" s="236"/>
      <c r="H110" s="236"/>
      <c r="I110" s="236"/>
    </row>
    <row r="111" spans="1:9" x14ac:dyDescent="0.2">
      <c r="A111" s="237">
        <v>106</v>
      </c>
      <c r="B111" s="72" t="s">
        <v>213</v>
      </c>
      <c r="C111" s="238" t="s">
        <v>214</v>
      </c>
      <c r="D111" s="236">
        <f t="shared" si="1"/>
        <v>71961764</v>
      </c>
      <c r="E111" s="236">
        <v>71251019</v>
      </c>
      <c r="F111" s="236">
        <v>710745</v>
      </c>
      <c r="G111" s="236"/>
      <c r="H111" s="236"/>
      <c r="I111" s="236"/>
    </row>
    <row r="112" spans="1:9" x14ac:dyDescent="0.2">
      <c r="A112" s="237">
        <v>107</v>
      </c>
      <c r="B112" s="239" t="s">
        <v>215</v>
      </c>
      <c r="C112" s="238" t="s">
        <v>216</v>
      </c>
      <c r="D112" s="236">
        <f t="shared" si="1"/>
        <v>218176337</v>
      </c>
      <c r="E112" s="236">
        <v>127102887</v>
      </c>
      <c r="F112" s="236">
        <v>7514857</v>
      </c>
      <c r="G112" s="236">
        <v>10343546</v>
      </c>
      <c r="H112" s="236">
        <v>30897974</v>
      </c>
      <c r="I112" s="236">
        <v>42317073</v>
      </c>
    </row>
    <row r="113" spans="1:9" x14ac:dyDescent="0.2">
      <c r="A113" s="237">
        <v>108</v>
      </c>
      <c r="B113" s="226" t="s">
        <v>217</v>
      </c>
      <c r="C113" s="238" t="s">
        <v>218</v>
      </c>
      <c r="D113" s="236">
        <f t="shared" si="1"/>
        <v>33414161</v>
      </c>
      <c r="E113" s="236">
        <v>33342330</v>
      </c>
      <c r="F113" s="236">
        <v>71831</v>
      </c>
      <c r="G113" s="236"/>
      <c r="H113" s="236"/>
      <c r="I113" s="236"/>
    </row>
    <row r="114" spans="1:9" ht="12" customHeight="1" x14ac:dyDescent="0.2">
      <c r="A114" s="237">
        <v>109</v>
      </c>
      <c r="B114" s="226" t="s">
        <v>219</v>
      </c>
      <c r="C114" s="238" t="s">
        <v>220</v>
      </c>
      <c r="D114" s="236">
        <f t="shared" si="1"/>
        <v>50990268</v>
      </c>
      <c r="E114" s="236">
        <v>50990268</v>
      </c>
      <c r="F114" s="236"/>
      <c r="G114" s="236"/>
      <c r="H114" s="236"/>
      <c r="I114" s="236"/>
    </row>
    <row r="115" spans="1:9" x14ac:dyDescent="0.2">
      <c r="A115" s="237">
        <v>110</v>
      </c>
      <c r="B115" s="72" t="s">
        <v>221</v>
      </c>
      <c r="C115" s="238" t="s">
        <v>222</v>
      </c>
      <c r="D115" s="236">
        <f t="shared" si="1"/>
        <v>124240072</v>
      </c>
      <c r="E115" s="236">
        <v>61367979</v>
      </c>
      <c r="F115" s="236"/>
      <c r="G115" s="236"/>
      <c r="H115" s="236">
        <v>62872093</v>
      </c>
      <c r="I115" s="236"/>
    </row>
    <row r="116" spans="1:9" x14ac:dyDescent="0.2">
      <c r="A116" s="237">
        <v>111</v>
      </c>
      <c r="B116" s="239" t="s">
        <v>223</v>
      </c>
      <c r="C116" s="238" t="s">
        <v>224</v>
      </c>
      <c r="D116" s="236">
        <f t="shared" si="1"/>
        <v>34984253</v>
      </c>
      <c r="E116" s="236">
        <v>34984253</v>
      </c>
      <c r="F116" s="236"/>
      <c r="G116" s="236"/>
      <c r="H116" s="236"/>
      <c r="I116" s="236"/>
    </row>
    <row r="117" spans="1:9" x14ac:dyDescent="0.2">
      <c r="A117" s="237">
        <v>112</v>
      </c>
      <c r="B117" s="72" t="s">
        <v>225</v>
      </c>
      <c r="C117" s="238" t="s">
        <v>226</v>
      </c>
      <c r="D117" s="236">
        <f t="shared" si="1"/>
        <v>0</v>
      </c>
      <c r="E117" s="236"/>
      <c r="F117" s="236"/>
      <c r="G117" s="236"/>
      <c r="H117" s="236"/>
      <c r="I117" s="236"/>
    </row>
    <row r="118" spans="1:9" x14ac:dyDescent="0.2">
      <c r="A118" s="237">
        <v>113</v>
      </c>
      <c r="B118" s="72" t="s">
        <v>227</v>
      </c>
      <c r="C118" s="238" t="s">
        <v>228</v>
      </c>
      <c r="D118" s="236">
        <f t="shared" si="1"/>
        <v>0</v>
      </c>
      <c r="E118" s="236"/>
      <c r="F118" s="236"/>
      <c r="G118" s="236"/>
      <c r="H118" s="236"/>
      <c r="I118" s="236"/>
    </row>
    <row r="119" spans="1:9" x14ac:dyDescent="0.2">
      <c r="A119" s="237">
        <v>114</v>
      </c>
      <c r="B119" s="226" t="s">
        <v>229</v>
      </c>
      <c r="C119" s="238" t="s">
        <v>230</v>
      </c>
      <c r="D119" s="236">
        <f t="shared" si="1"/>
        <v>0</v>
      </c>
      <c r="E119" s="236"/>
      <c r="F119" s="236"/>
      <c r="G119" s="236"/>
      <c r="H119" s="236"/>
      <c r="I119" s="236"/>
    </row>
    <row r="120" spans="1:9" ht="13.5" customHeight="1" x14ac:dyDescent="0.2">
      <c r="A120" s="237">
        <v>115</v>
      </c>
      <c r="B120" s="226" t="s">
        <v>231</v>
      </c>
      <c r="C120" s="238" t="s">
        <v>232</v>
      </c>
      <c r="D120" s="236">
        <f t="shared" si="1"/>
        <v>0</v>
      </c>
      <c r="E120" s="236"/>
      <c r="F120" s="236"/>
      <c r="G120" s="236"/>
      <c r="H120" s="236"/>
      <c r="I120" s="236"/>
    </row>
    <row r="121" spans="1:9" x14ac:dyDescent="0.2">
      <c r="A121" s="237">
        <v>116</v>
      </c>
      <c r="B121" s="226" t="s">
        <v>233</v>
      </c>
      <c r="C121" s="238" t="s">
        <v>234</v>
      </c>
      <c r="D121" s="236">
        <f t="shared" si="1"/>
        <v>0</v>
      </c>
      <c r="E121" s="236"/>
      <c r="F121" s="236"/>
      <c r="G121" s="236"/>
      <c r="H121" s="236"/>
      <c r="I121" s="236"/>
    </row>
    <row r="122" spans="1:9" ht="14.25" customHeight="1" x14ac:dyDescent="0.2">
      <c r="A122" s="237">
        <v>117</v>
      </c>
      <c r="B122" s="226" t="s">
        <v>235</v>
      </c>
      <c r="C122" s="238" t="s">
        <v>236</v>
      </c>
      <c r="D122" s="236">
        <f t="shared" si="1"/>
        <v>0</v>
      </c>
      <c r="E122" s="236"/>
      <c r="F122" s="236"/>
      <c r="G122" s="236"/>
      <c r="H122" s="236"/>
      <c r="I122" s="236"/>
    </row>
    <row r="123" spans="1:9" x14ac:dyDescent="0.2">
      <c r="A123" s="237">
        <v>118</v>
      </c>
      <c r="B123" s="226" t="s">
        <v>237</v>
      </c>
      <c r="C123" s="238" t="s">
        <v>238</v>
      </c>
      <c r="D123" s="236">
        <f t="shared" si="1"/>
        <v>0</v>
      </c>
      <c r="E123" s="236"/>
      <c r="F123" s="236"/>
      <c r="G123" s="236"/>
      <c r="H123" s="236"/>
      <c r="I123" s="236"/>
    </row>
    <row r="124" spans="1:9" ht="12.75" customHeight="1" x14ac:dyDescent="0.2">
      <c r="A124" s="237">
        <v>119</v>
      </c>
      <c r="B124" s="226" t="s">
        <v>239</v>
      </c>
      <c r="C124" s="238" t="s">
        <v>240</v>
      </c>
      <c r="D124" s="236">
        <f t="shared" si="1"/>
        <v>0</v>
      </c>
      <c r="E124" s="236"/>
      <c r="F124" s="236"/>
      <c r="G124" s="236"/>
      <c r="H124" s="236"/>
      <c r="I124" s="236"/>
    </row>
    <row r="125" spans="1:9" x14ac:dyDescent="0.2">
      <c r="A125" s="237">
        <v>120</v>
      </c>
      <c r="B125" s="243" t="s">
        <v>241</v>
      </c>
      <c r="C125" s="241" t="s">
        <v>242</v>
      </c>
      <c r="D125" s="236">
        <f t="shared" si="1"/>
        <v>0</v>
      </c>
      <c r="E125" s="236"/>
      <c r="F125" s="236"/>
      <c r="G125" s="236"/>
      <c r="H125" s="236"/>
      <c r="I125" s="236"/>
    </row>
    <row r="126" spans="1:9" x14ac:dyDescent="0.2">
      <c r="A126" s="237">
        <v>121</v>
      </c>
      <c r="B126" s="239" t="s">
        <v>243</v>
      </c>
      <c r="C126" s="238" t="s">
        <v>244</v>
      </c>
      <c r="D126" s="236">
        <f t="shared" si="1"/>
        <v>240707768</v>
      </c>
      <c r="E126" s="236">
        <v>5076069</v>
      </c>
      <c r="F126" s="236">
        <v>196356284</v>
      </c>
      <c r="G126" s="236"/>
      <c r="H126" s="236"/>
      <c r="I126" s="236">
        <v>39275415</v>
      </c>
    </row>
    <row r="127" spans="1:9" x14ac:dyDescent="0.2">
      <c r="A127" s="237">
        <v>122</v>
      </c>
      <c r="B127" s="226" t="s">
        <v>245</v>
      </c>
      <c r="C127" s="238" t="s">
        <v>246</v>
      </c>
      <c r="D127" s="236">
        <f t="shared" si="1"/>
        <v>69830</v>
      </c>
      <c r="E127" s="236">
        <v>69830</v>
      </c>
      <c r="F127" s="236"/>
      <c r="G127" s="236"/>
      <c r="H127" s="236"/>
      <c r="I127" s="236"/>
    </row>
    <row r="128" spans="1:9" x14ac:dyDescent="0.2">
      <c r="A128" s="237">
        <v>123</v>
      </c>
      <c r="B128" s="72" t="s">
        <v>247</v>
      </c>
      <c r="C128" s="244" t="s">
        <v>248</v>
      </c>
      <c r="D128" s="236">
        <f t="shared" si="1"/>
        <v>0</v>
      </c>
      <c r="E128" s="236"/>
      <c r="F128" s="236"/>
      <c r="G128" s="236"/>
      <c r="H128" s="236"/>
      <c r="I128" s="236"/>
    </row>
    <row r="129" spans="1:9" ht="25.5" x14ac:dyDescent="0.2">
      <c r="A129" s="237">
        <v>124</v>
      </c>
      <c r="B129" s="226" t="s">
        <v>249</v>
      </c>
      <c r="C129" s="238" t="s">
        <v>250</v>
      </c>
      <c r="D129" s="236">
        <f t="shared" si="1"/>
        <v>0</v>
      </c>
      <c r="E129" s="236"/>
      <c r="F129" s="236"/>
      <c r="G129" s="236"/>
      <c r="H129" s="236"/>
      <c r="I129" s="236"/>
    </row>
    <row r="130" spans="1:9" ht="26.25" customHeight="1" x14ac:dyDescent="0.2">
      <c r="A130" s="237">
        <v>125</v>
      </c>
      <c r="B130" s="226" t="s">
        <v>251</v>
      </c>
      <c r="C130" s="238" t="s">
        <v>252</v>
      </c>
      <c r="D130" s="236">
        <f t="shared" si="1"/>
        <v>0</v>
      </c>
      <c r="E130" s="236"/>
      <c r="F130" s="236"/>
      <c r="G130" s="236"/>
      <c r="H130" s="236"/>
      <c r="I130" s="236"/>
    </row>
    <row r="131" spans="1:9" x14ac:dyDescent="0.2">
      <c r="A131" s="237">
        <v>126</v>
      </c>
      <c r="B131" s="239" t="s">
        <v>253</v>
      </c>
      <c r="C131" s="238" t="s">
        <v>397</v>
      </c>
      <c r="D131" s="236">
        <f t="shared" si="1"/>
        <v>0</v>
      </c>
      <c r="E131" s="236"/>
      <c r="F131" s="236"/>
      <c r="G131" s="236"/>
      <c r="H131" s="236"/>
      <c r="I131" s="236"/>
    </row>
    <row r="132" spans="1:9" x14ac:dyDescent="0.2">
      <c r="A132" s="237">
        <v>127</v>
      </c>
      <c r="B132" s="72" t="s">
        <v>255</v>
      </c>
      <c r="C132" s="238" t="s">
        <v>256</v>
      </c>
      <c r="D132" s="236">
        <f t="shared" si="1"/>
        <v>0</v>
      </c>
      <c r="E132" s="236"/>
      <c r="F132" s="236"/>
      <c r="G132" s="236"/>
      <c r="H132" s="236"/>
      <c r="I132" s="236"/>
    </row>
    <row r="133" spans="1:9" x14ac:dyDescent="0.2">
      <c r="A133" s="237">
        <v>128</v>
      </c>
      <c r="B133" s="226" t="s">
        <v>257</v>
      </c>
      <c r="C133" s="238" t="s">
        <v>258</v>
      </c>
      <c r="D133" s="236">
        <f t="shared" si="1"/>
        <v>0</v>
      </c>
      <c r="E133" s="236"/>
      <c r="F133" s="236"/>
      <c r="G133" s="236"/>
      <c r="H133" s="236"/>
      <c r="I133" s="236"/>
    </row>
    <row r="134" spans="1:9" ht="9.75" customHeight="1" x14ac:dyDescent="0.2">
      <c r="A134" s="237">
        <v>129</v>
      </c>
      <c r="B134" s="72" t="s">
        <v>259</v>
      </c>
      <c r="C134" s="238" t="s">
        <v>260</v>
      </c>
      <c r="D134" s="236">
        <f t="shared" si="1"/>
        <v>0</v>
      </c>
      <c r="E134" s="236"/>
      <c r="F134" s="236"/>
      <c r="G134" s="236"/>
      <c r="H134" s="236"/>
      <c r="I134" s="236"/>
    </row>
    <row r="135" spans="1:9" x14ac:dyDescent="0.2">
      <c r="A135" s="237">
        <v>130</v>
      </c>
      <c r="B135" s="239" t="s">
        <v>261</v>
      </c>
      <c r="C135" s="238" t="s">
        <v>262</v>
      </c>
      <c r="D135" s="236">
        <f t="shared" ref="D135:D150" si="2">E135+F135+G135+H135+I135</f>
        <v>0</v>
      </c>
      <c r="E135" s="236"/>
      <c r="F135" s="236"/>
      <c r="G135" s="236"/>
      <c r="H135" s="236"/>
      <c r="I135" s="236"/>
    </row>
    <row r="136" spans="1:9" x14ac:dyDescent="0.2">
      <c r="A136" s="237">
        <v>131</v>
      </c>
      <c r="B136" s="226" t="s">
        <v>263</v>
      </c>
      <c r="C136" s="238" t="s">
        <v>264</v>
      </c>
      <c r="D136" s="236">
        <f t="shared" si="2"/>
        <v>0</v>
      </c>
      <c r="E136" s="236"/>
      <c r="F136" s="236"/>
      <c r="G136" s="236"/>
      <c r="H136" s="236"/>
      <c r="I136" s="236"/>
    </row>
    <row r="137" spans="1:9" x14ac:dyDescent="0.2">
      <c r="A137" s="237">
        <v>132</v>
      </c>
      <c r="B137" s="226" t="s">
        <v>265</v>
      </c>
      <c r="C137" s="238" t="s">
        <v>266</v>
      </c>
      <c r="D137" s="236">
        <f t="shared" si="2"/>
        <v>0</v>
      </c>
      <c r="E137" s="236"/>
      <c r="F137" s="236"/>
      <c r="G137" s="236"/>
      <c r="H137" s="236"/>
      <c r="I137" s="236"/>
    </row>
    <row r="138" spans="1:9" ht="13.5" customHeight="1" x14ac:dyDescent="0.2">
      <c r="A138" s="237">
        <v>133</v>
      </c>
      <c r="B138" s="226" t="s">
        <v>267</v>
      </c>
      <c r="C138" s="238" t="s">
        <v>268</v>
      </c>
      <c r="D138" s="236">
        <f t="shared" si="2"/>
        <v>1737552356</v>
      </c>
      <c r="E138" s="236">
        <v>1028069620</v>
      </c>
      <c r="F138" s="236">
        <v>180333794</v>
      </c>
      <c r="G138" s="236">
        <v>33854354</v>
      </c>
      <c r="H138" s="236">
        <v>51292802</v>
      </c>
      <c r="I138" s="236">
        <v>444001786</v>
      </c>
    </row>
    <row r="139" spans="1:9" x14ac:dyDescent="0.2">
      <c r="A139" s="237">
        <v>134</v>
      </c>
      <c r="B139" s="226" t="s">
        <v>269</v>
      </c>
      <c r="C139" s="238" t="s">
        <v>270</v>
      </c>
      <c r="D139" s="236">
        <f t="shared" si="2"/>
        <v>3243341715</v>
      </c>
      <c r="E139" s="236">
        <v>72692807</v>
      </c>
      <c r="F139" s="236">
        <v>2955917283</v>
      </c>
      <c r="G139" s="236"/>
      <c r="H139" s="236"/>
      <c r="I139" s="236">
        <v>214731625</v>
      </c>
    </row>
    <row r="140" spans="1:9" x14ac:dyDescent="0.2">
      <c r="A140" s="237">
        <v>135</v>
      </c>
      <c r="B140" s="226" t="s">
        <v>271</v>
      </c>
      <c r="C140" s="238" t="s">
        <v>272</v>
      </c>
      <c r="D140" s="236">
        <f t="shared" si="2"/>
        <v>1047763243</v>
      </c>
      <c r="E140" s="236">
        <v>350676810</v>
      </c>
      <c r="F140" s="236"/>
      <c r="G140" s="236">
        <v>21133052</v>
      </c>
      <c r="H140" s="236"/>
      <c r="I140" s="236">
        <v>675953381</v>
      </c>
    </row>
    <row r="141" spans="1:9" x14ac:dyDescent="0.2">
      <c r="A141" s="237">
        <v>136</v>
      </c>
      <c r="B141" s="72" t="s">
        <v>273</v>
      </c>
      <c r="C141" s="238" t="s">
        <v>274</v>
      </c>
      <c r="D141" s="236">
        <f t="shared" si="2"/>
        <v>895727139</v>
      </c>
      <c r="E141" s="236">
        <v>539484640</v>
      </c>
      <c r="F141" s="236">
        <v>129469539</v>
      </c>
      <c r="G141" s="236">
        <v>13174321</v>
      </c>
      <c r="H141" s="236"/>
      <c r="I141" s="236">
        <v>213598639</v>
      </c>
    </row>
    <row r="142" spans="1:9" ht="15" customHeight="1" x14ac:dyDescent="0.2">
      <c r="A142" s="237">
        <v>137</v>
      </c>
      <c r="B142" s="226" t="s">
        <v>275</v>
      </c>
      <c r="C142" s="238" t="s">
        <v>276</v>
      </c>
      <c r="D142" s="236">
        <f t="shared" si="2"/>
        <v>589140144</v>
      </c>
      <c r="E142" s="236">
        <v>431169084</v>
      </c>
      <c r="F142" s="236"/>
      <c r="G142" s="236"/>
      <c r="H142" s="236"/>
      <c r="I142" s="236">
        <v>157971060</v>
      </c>
    </row>
    <row r="143" spans="1:9" x14ac:dyDescent="0.2">
      <c r="A143" s="237">
        <v>138</v>
      </c>
      <c r="B143" s="72" t="s">
        <v>277</v>
      </c>
      <c r="C143" s="238" t="s">
        <v>278</v>
      </c>
      <c r="D143" s="236">
        <f t="shared" si="2"/>
        <v>177059269</v>
      </c>
      <c r="E143" s="236">
        <v>171367505</v>
      </c>
      <c r="F143" s="236"/>
      <c r="G143" s="236"/>
      <c r="H143" s="236"/>
      <c r="I143" s="236">
        <v>5691764</v>
      </c>
    </row>
    <row r="144" spans="1:9" x14ac:dyDescent="0.2">
      <c r="A144" s="237">
        <v>139</v>
      </c>
      <c r="B144" s="72" t="s">
        <v>279</v>
      </c>
      <c r="C144" s="238" t="s">
        <v>280</v>
      </c>
      <c r="D144" s="236">
        <f t="shared" si="2"/>
        <v>901549873</v>
      </c>
      <c r="E144" s="236">
        <v>694091330</v>
      </c>
      <c r="F144" s="236"/>
      <c r="G144" s="236"/>
      <c r="H144" s="236"/>
      <c r="I144" s="236">
        <v>207458543</v>
      </c>
    </row>
    <row r="145" spans="1:9" x14ac:dyDescent="0.2">
      <c r="A145" s="237">
        <v>140</v>
      </c>
      <c r="B145" s="226" t="s">
        <v>281</v>
      </c>
      <c r="C145" s="238" t="s">
        <v>282</v>
      </c>
      <c r="D145" s="236">
        <f t="shared" si="2"/>
        <v>0</v>
      </c>
      <c r="E145" s="236"/>
      <c r="F145" s="236"/>
      <c r="G145" s="236"/>
      <c r="H145" s="236"/>
      <c r="I145" s="236"/>
    </row>
    <row r="146" spans="1:9" x14ac:dyDescent="0.2">
      <c r="A146" s="237">
        <v>141</v>
      </c>
      <c r="B146" s="226" t="s">
        <v>283</v>
      </c>
      <c r="C146" s="238" t="s">
        <v>284</v>
      </c>
      <c r="D146" s="236">
        <f t="shared" si="2"/>
        <v>0</v>
      </c>
      <c r="E146" s="236"/>
      <c r="F146" s="236"/>
      <c r="G146" s="236"/>
      <c r="H146" s="236"/>
      <c r="I146" s="236"/>
    </row>
    <row r="147" spans="1:9" x14ac:dyDescent="0.2">
      <c r="A147" s="237">
        <v>142</v>
      </c>
      <c r="B147" s="226" t="s">
        <v>285</v>
      </c>
      <c r="C147" s="238" t="s">
        <v>286</v>
      </c>
      <c r="D147" s="236">
        <f t="shared" si="2"/>
        <v>342342848</v>
      </c>
      <c r="E147" s="236">
        <v>105346835</v>
      </c>
      <c r="F147" s="236"/>
      <c r="G147" s="236">
        <v>71984448</v>
      </c>
      <c r="H147" s="236">
        <v>133436735</v>
      </c>
      <c r="I147" s="236">
        <v>31574830</v>
      </c>
    </row>
    <row r="148" spans="1:9" x14ac:dyDescent="0.2">
      <c r="A148" s="237">
        <v>143</v>
      </c>
      <c r="B148" s="72" t="s">
        <v>287</v>
      </c>
      <c r="C148" s="238" t="s">
        <v>288</v>
      </c>
      <c r="D148" s="236">
        <f t="shared" si="2"/>
        <v>988404336</v>
      </c>
      <c r="E148" s="236">
        <v>682373039</v>
      </c>
      <c r="F148" s="236">
        <v>2574184</v>
      </c>
      <c r="G148" s="236">
        <v>46264165</v>
      </c>
      <c r="H148" s="236">
        <v>84907672</v>
      </c>
      <c r="I148" s="236">
        <v>172285276</v>
      </c>
    </row>
    <row r="149" spans="1:9" x14ac:dyDescent="0.2">
      <c r="A149" s="237">
        <v>144</v>
      </c>
      <c r="B149" s="239" t="s">
        <v>289</v>
      </c>
      <c r="C149" s="238" t="s">
        <v>290</v>
      </c>
      <c r="D149" s="236">
        <f t="shared" si="2"/>
        <v>961020833</v>
      </c>
      <c r="E149" s="236">
        <v>681376255</v>
      </c>
      <c r="F149" s="236">
        <v>59099494</v>
      </c>
      <c r="G149" s="236">
        <v>35540092</v>
      </c>
      <c r="H149" s="236"/>
      <c r="I149" s="236">
        <v>185004992</v>
      </c>
    </row>
    <row r="150" spans="1:9" x14ac:dyDescent="0.2">
      <c r="A150" s="237">
        <v>145</v>
      </c>
      <c r="B150" s="226" t="s">
        <v>291</v>
      </c>
      <c r="C150" s="238" t="s">
        <v>292</v>
      </c>
      <c r="D150" s="236">
        <f t="shared" si="2"/>
        <v>1350226975</v>
      </c>
      <c r="E150" s="236">
        <v>175300277</v>
      </c>
      <c r="F150" s="236"/>
      <c r="G150" s="236"/>
      <c r="H150" s="236">
        <v>1174926698</v>
      </c>
      <c r="I150" s="236"/>
    </row>
    <row r="151" spans="1:9" x14ac:dyDescent="0.2">
      <c r="A151" s="237">
        <v>146</v>
      </c>
      <c r="B151" s="72" t="s">
        <v>293</v>
      </c>
      <c r="C151" s="238" t="s">
        <v>294</v>
      </c>
      <c r="D151" s="236"/>
      <c r="E151" s="236"/>
      <c r="F151" s="236"/>
      <c r="G151" s="236"/>
      <c r="H151" s="236"/>
      <c r="I151" s="236"/>
    </row>
    <row r="152" spans="1:9" x14ac:dyDescent="0.2">
      <c r="A152" s="237">
        <v>147</v>
      </c>
      <c r="B152" s="72" t="s">
        <v>295</v>
      </c>
      <c r="C152" s="238" t="s">
        <v>296</v>
      </c>
      <c r="D152" s="236"/>
      <c r="E152" s="236"/>
      <c r="F152" s="236"/>
      <c r="G152" s="236"/>
      <c r="H152" s="236"/>
      <c r="I152" s="236"/>
    </row>
    <row r="153" spans="1:9" x14ac:dyDescent="0.2">
      <c r="A153" s="237">
        <v>148</v>
      </c>
      <c r="B153" s="226" t="s">
        <v>297</v>
      </c>
      <c r="C153" s="238" t="s">
        <v>298</v>
      </c>
      <c r="D153" s="236"/>
      <c r="E153" s="236"/>
      <c r="F153" s="236"/>
      <c r="G153" s="236"/>
      <c r="H153" s="236"/>
      <c r="I153" s="236"/>
    </row>
  </sheetData>
  <mergeCells count="5">
    <mergeCell ref="A2:I2"/>
    <mergeCell ref="D4:I4"/>
    <mergeCell ref="A4:A5"/>
    <mergeCell ref="B4:B5"/>
    <mergeCell ref="C4:C5"/>
  </mergeCells>
  <pageMargins left="0" right="0" top="0" bottom="0" header="0" footer="0"/>
  <pageSetup paperSize="9" scale="75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157"/>
  <sheetViews>
    <sheetView zoomScale="98" zoomScaleNormal="98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J13" sqref="J1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5" customWidth="1"/>
    <col min="5" max="6" width="15.140625" style="65" customWidth="1"/>
    <col min="7" max="7" width="15.7109375" style="65" customWidth="1"/>
    <col min="8" max="8" width="18.28515625" style="65" customWidth="1"/>
    <col min="9" max="16384" width="9.140625" style="3"/>
  </cols>
  <sheetData>
    <row r="2" spans="1:8" ht="26.25" customHeight="1" x14ac:dyDescent="0.2">
      <c r="A2" s="190" t="s">
        <v>355</v>
      </c>
      <c r="B2" s="190"/>
      <c r="C2" s="190"/>
      <c r="D2" s="190"/>
      <c r="E2" s="190"/>
      <c r="F2" s="190"/>
      <c r="G2" s="190"/>
    </row>
    <row r="3" spans="1:8" x14ac:dyDescent="0.2">
      <c r="C3" s="4"/>
      <c r="H3" s="65" t="s">
        <v>327</v>
      </c>
    </row>
    <row r="4" spans="1:8" s="5" customFormat="1" ht="24.75" customHeight="1" x14ac:dyDescent="0.2">
      <c r="A4" s="204" t="s">
        <v>0</v>
      </c>
      <c r="B4" s="204" t="s">
        <v>1</v>
      </c>
      <c r="C4" s="204" t="s">
        <v>2</v>
      </c>
      <c r="D4" s="207" t="s">
        <v>322</v>
      </c>
      <c r="E4" s="207"/>
      <c r="F4" s="207"/>
      <c r="G4" s="207"/>
      <c r="H4" s="207"/>
    </row>
    <row r="5" spans="1:8" ht="30.75" customHeight="1" x14ac:dyDescent="0.2">
      <c r="A5" s="204"/>
      <c r="B5" s="204"/>
      <c r="C5" s="204"/>
      <c r="D5" s="206" t="s">
        <v>320</v>
      </c>
      <c r="E5" s="206" t="s">
        <v>318</v>
      </c>
      <c r="F5" s="206" t="s">
        <v>319</v>
      </c>
      <c r="G5" s="206"/>
      <c r="H5" s="208" t="s">
        <v>371</v>
      </c>
    </row>
    <row r="6" spans="1:8" ht="46.5" customHeight="1" x14ac:dyDescent="0.2">
      <c r="A6" s="204"/>
      <c r="B6" s="204"/>
      <c r="C6" s="204"/>
      <c r="D6" s="207"/>
      <c r="E6" s="207"/>
      <c r="F6" s="83" t="s">
        <v>320</v>
      </c>
      <c r="G6" s="83" t="s">
        <v>321</v>
      </c>
      <c r="H6" s="209"/>
    </row>
    <row r="7" spans="1:8" ht="12" customHeight="1" x14ac:dyDescent="0.2">
      <c r="A7" s="7">
        <v>1</v>
      </c>
      <c r="B7" s="8" t="s">
        <v>3</v>
      </c>
      <c r="C7" s="29" t="s">
        <v>4</v>
      </c>
      <c r="D7" s="42">
        <f>E7+F7+H7</f>
        <v>28852704</v>
      </c>
      <c r="E7" s="42">
        <v>24030690</v>
      </c>
      <c r="F7" s="77">
        <v>3427816</v>
      </c>
      <c r="G7" s="77">
        <v>1540346</v>
      </c>
      <c r="H7" s="77">
        <v>1394198</v>
      </c>
    </row>
    <row r="8" spans="1:8" x14ac:dyDescent="0.2">
      <c r="A8" s="7">
        <v>2</v>
      </c>
      <c r="B8" s="11" t="s">
        <v>5</v>
      </c>
      <c r="C8" s="29" t="s">
        <v>6</v>
      </c>
      <c r="D8" s="42">
        <f t="shared" ref="D8:D71" si="0">E8+F8+H8</f>
        <v>28966261</v>
      </c>
      <c r="E8" s="42">
        <v>24620153</v>
      </c>
      <c r="F8" s="10">
        <v>4346108</v>
      </c>
      <c r="G8" s="10">
        <v>3072753</v>
      </c>
      <c r="H8" s="77">
        <v>0</v>
      </c>
    </row>
    <row r="9" spans="1:8" x14ac:dyDescent="0.2">
      <c r="A9" s="7">
        <v>3</v>
      </c>
      <c r="B9" s="12" t="s">
        <v>7</v>
      </c>
      <c r="C9" s="28" t="s">
        <v>8</v>
      </c>
      <c r="D9" s="42">
        <f t="shared" si="0"/>
        <v>92883751</v>
      </c>
      <c r="E9" s="42">
        <v>76103867</v>
      </c>
      <c r="F9" s="10">
        <v>16779884</v>
      </c>
      <c r="G9" s="10">
        <v>4192197</v>
      </c>
      <c r="H9" s="77">
        <v>0</v>
      </c>
    </row>
    <row r="10" spans="1:8" ht="14.25" customHeight="1" x14ac:dyDescent="0.2">
      <c r="A10" s="7">
        <v>4</v>
      </c>
      <c r="B10" s="8" t="s">
        <v>9</v>
      </c>
      <c r="C10" s="29" t="s">
        <v>10</v>
      </c>
      <c r="D10" s="42">
        <f t="shared" si="0"/>
        <v>29028698.517999999</v>
      </c>
      <c r="E10" s="42">
        <v>25984556</v>
      </c>
      <c r="F10" s="10">
        <v>3044142.5180000002</v>
      </c>
      <c r="G10" s="10">
        <v>1432568</v>
      </c>
      <c r="H10" s="77">
        <v>0</v>
      </c>
    </row>
    <row r="11" spans="1:8" x14ac:dyDescent="0.2">
      <c r="A11" s="7">
        <v>5</v>
      </c>
      <c r="B11" s="8" t="s">
        <v>11</v>
      </c>
      <c r="C11" s="29" t="s">
        <v>12</v>
      </c>
      <c r="D11" s="42">
        <f t="shared" si="0"/>
        <v>33714776.887999997</v>
      </c>
      <c r="E11" s="42">
        <v>29070787</v>
      </c>
      <c r="F11" s="10">
        <v>4643989.8880000003</v>
      </c>
      <c r="G11" s="10">
        <v>3303642</v>
      </c>
      <c r="H11" s="77">
        <v>0</v>
      </c>
    </row>
    <row r="12" spans="1:8" x14ac:dyDescent="0.2">
      <c r="A12" s="7">
        <v>6</v>
      </c>
      <c r="B12" s="12" t="s">
        <v>13</v>
      </c>
      <c r="C12" s="28" t="s">
        <v>14</v>
      </c>
      <c r="D12" s="42">
        <f t="shared" si="0"/>
        <v>250570332.368</v>
      </c>
      <c r="E12" s="42">
        <v>207785144</v>
      </c>
      <c r="F12" s="10">
        <v>42785188.368000001</v>
      </c>
      <c r="G12" s="10">
        <v>13518082</v>
      </c>
      <c r="H12" s="77">
        <v>0</v>
      </c>
    </row>
    <row r="13" spans="1:8" x14ac:dyDescent="0.2">
      <c r="A13" s="7">
        <v>7</v>
      </c>
      <c r="B13" s="14" t="s">
        <v>15</v>
      </c>
      <c r="C13" s="30" t="s">
        <v>16</v>
      </c>
      <c r="D13" s="42">
        <f t="shared" si="0"/>
        <v>90906553.150000006</v>
      </c>
      <c r="E13" s="42">
        <v>73220670</v>
      </c>
      <c r="F13" s="10">
        <v>17685883.149999999</v>
      </c>
      <c r="G13" s="10">
        <v>5406866</v>
      </c>
      <c r="H13" s="77">
        <v>0</v>
      </c>
    </row>
    <row r="14" spans="1:8" x14ac:dyDescent="0.2">
      <c r="A14" s="7">
        <v>8</v>
      </c>
      <c r="B14" s="12" t="s">
        <v>17</v>
      </c>
      <c r="C14" s="28" t="s">
        <v>18</v>
      </c>
      <c r="D14" s="42">
        <f t="shared" si="0"/>
        <v>36487153</v>
      </c>
      <c r="E14" s="42">
        <v>30889764</v>
      </c>
      <c r="F14" s="10">
        <v>5597389</v>
      </c>
      <c r="G14" s="10">
        <v>4636000</v>
      </c>
      <c r="H14" s="77">
        <v>0</v>
      </c>
    </row>
    <row r="15" spans="1:8" x14ac:dyDescent="0.2">
      <c r="A15" s="7">
        <v>9</v>
      </c>
      <c r="B15" s="12" t="s">
        <v>19</v>
      </c>
      <c r="C15" s="28" t="s">
        <v>20</v>
      </c>
      <c r="D15" s="42">
        <f t="shared" si="0"/>
        <v>31726902.373999998</v>
      </c>
      <c r="E15" s="42">
        <v>27850185</v>
      </c>
      <c r="F15" s="10">
        <v>3876717.3739999998</v>
      </c>
      <c r="G15" s="10">
        <v>1473608</v>
      </c>
      <c r="H15" s="77">
        <v>0</v>
      </c>
    </row>
    <row r="16" spans="1:8" x14ac:dyDescent="0.2">
      <c r="A16" s="7">
        <v>10</v>
      </c>
      <c r="B16" s="12" t="s">
        <v>21</v>
      </c>
      <c r="C16" s="28" t="s">
        <v>22</v>
      </c>
      <c r="D16" s="42">
        <f t="shared" si="0"/>
        <v>39271107.626000002</v>
      </c>
      <c r="E16" s="42">
        <v>33820555</v>
      </c>
      <c r="F16" s="10">
        <v>5450552.6260000002</v>
      </c>
      <c r="G16" s="10">
        <v>2948677</v>
      </c>
      <c r="H16" s="77">
        <v>0</v>
      </c>
    </row>
    <row r="17" spans="1:8" x14ac:dyDescent="0.2">
      <c r="A17" s="7">
        <v>11</v>
      </c>
      <c r="B17" s="12" t="s">
        <v>23</v>
      </c>
      <c r="C17" s="28" t="s">
        <v>24</v>
      </c>
      <c r="D17" s="42">
        <f t="shared" si="0"/>
        <v>32190732.377999999</v>
      </c>
      <c r="E17" s="42">
        <v>29449552</v>
      </c>
      <c r="F17" s="10">
        <v>2741180.378</v>
      </c>
      <c r="G17" s="10">
        <v>1965191</v>
      </c>
      <c r="H17" s="77">
        <v>0</v>
      </c>
    </row>
    <row r="18" spans="1:8" x14ac:dyDescent="0.2">
      <c r="A18" s="7">
        <v>12</v>
      </c>
      <c r="B18" s="12" t="s">
        <v>25</v>
      </c>
      <c r="C18" s="28" t="s">
        <v>26</v>
      </c>
      <c r="D18" s="42">
        <f t="shared" si="0"/>
        <v>61604983.759999998</v>
      </c>
      <c r="E18" s="42">
        <v>56413003</v>
      </c>
      <c r="F18" s="10">
        <v>5191980.76</v>
      </c>
      <c r="G18" s="10">
        <v>889303</v>
      </c>
      <c r="H18" s="77">
        <v>0</v>
      </c>
    </row>
    <row r="19" spans="1:8" x14ac:dyDescent="0.2">
      <c r="A19" s="7">
        <v>13</v>
      </c>
      <c r="B19" s="8" t="s">
        <v>27</v>
      </c>
      <c r="C19" s="28" t="s">
        <v>28</v>
      </c>
      <c r="D19" s="42">
        <f t="shared" si="0"/>
        <v>0</v>
      </c>
      <c r="E19" s="42">
        <v>0</v>
      </c>
      <c r="F19" s="10">
        <v>0</v>
      </c>
      <c r="G19" s="10">
        <v>0</v>
      </c>
      <c r="H19" s="77">
        <v>0</v>
      </c>
    </row>
    <row r="20" spans="1:8" x14ac:dyDescent="0.2">
      <c r="A20" s="7">
        <v>14</v>
      </c>
      <c r="B20" s="8" t="s">
        <v>29</v>
      </c>
      <c r="C20" s="29" t="s">
        <v>30</v>
      </c>
      <c r="D20" s="42">
        <f t="shared" si="0"/>
        <v>0</v>
      </c>
      <c r="E20" s="42">
        <v>0</v>
      </c>
      <c r="F20" s="10">
        <v>0</v>
      </c>
      <c r="G20" s="10">
        <v>0</v>
      </c>
      <c r="H20" s="77">
        <v>0</v>
      </c>
    </row>
    <row r="21" spans="1:8" x14ac:dyDescent="0.2">
      <c r="A21" s="7">
        <v>15</v>
      </c>
      <c r="B21" s="12" t="s">
        <v>31</v>
      </c>
      <c r="C21" s="28" t="s">
        <v>32</v>
      </c>
      <c r="D21" s="42">
        <f t="shared" si="0"/>
        <v>39931050</v>
      </c>
      <c r="E21" s="42">
        <v>38279553</v>
      </c>
      <c r="F21" s="10">
        <v>1651497</v>
      </c>
      <c r="G21" s="10">
        <v>55855</v>
      </c>
      <c r="H21" s="77">
        <v>0</v>
      </c>
    </row>
    <row r="22" spans="1:8" x14ac:dyDescent="0.2">
      <c r="A22" s="7">
        <v>16</v>
      </c>
      <c r="B22" s="12" t="s">
        <v>33</v>
      </c>
      <c r="C22" s="28" t="s">
        <v>34</v>
      </c>
      <c r="D22" s="42">
        <f t="shared" si="0"/>
        <v>64027060.126000002</v>
      </c>
      <c r="E22" s="42">
        <v>57111298</v>
      </c>
      <c r="F22" s="10">
        <v>6915762.1259999992</v>
      </c>
      <c r="G22" s="10">
        <v>3523323</v>
      </c>
      <c r="H22" s="77">
        <v>0</v>
      </c>
    </row>
    <row r="23" spans="1:8" x14ac:dyDescent="0.2">
      <c r="A23" s="7">
        <v>17</v>
      </c>
      <c r="B23" s="12" t="s">
        <v>35</v>
      </c>
      <c r="C23" s="28" t="s">
        <v>36</v>
      </c>
      <c r="D23" s="42">
        <f t="shared" si="0"/>
        <v>84067128</v>
      </c>
      <c r="E23" s="42">
        <v>73880601</v>
      </c>
      <c r="F23" s="10">
        <v>10186527</v>
      </c>
      <c r="G23" s="10">
        <v>7092536</v>
      </c>
      <c r="H23" s="77">
        <v>0</v>
      </c>
    </row>
    <row r="24" spans="1:8" x14ac:dyDescent="0.2">
      <c r="A24" s="7">
        <v>18</v>
      </c>
      <c r="B24" s="12" t="s">
        <v>37</v>
      </c>
      <c r="C24" s="28" t="s">
        <v>38</v>
      </c>
      <c r="D24" s="42">
        <f t="shared" si="0"/>
        <v>167101945.37599999</v>
      </c>
      <c r="E24" s="42">
        <v>130812029</v>
      </c>
      <c r="F24" s="10">
        <v>26232297.376000002</v>
      </c>
      <c r="G24" s="10">
        <v>4982781</v>
      </c>
      <c r="H24" s="77">
        <v>10057619</v>
      </c>
    </row>
    <row r="25" spans="1:8" x14ac:dyDescent="0.2">
      <c r="A25" s="7">
        <v>19</v>
      </c>
      <c r="B25" s="8" t="s">
        <v>39</v>
      </c>
      <c r="C25" s="29" t="s">
        <v>40</v>
      </c>
      <c r="D25" s="42">
        <f t="shared" si="0"/>
        <v>27043161.013999999</v>
      </c>
      <c r="E25" s="42">
        <v>24640064</v>
      </c>
      <c r="F25" s="10">
        <v>2403097.014</v>
      </c>
      <c r="G25" s="10">
        <v>379049</v>
      </c>
      <c r="H25" s="77">
        <v>0</v>
      </c>
    </row>
    <row r="26" spans="1:8" x14ac:dyDescent="0.2">
      <c r="A26" s="7">
        <v>20</v>
      </c>
      <c r="B26" s="8" t="s">
        <v>41</v>
      </c>
      <c r="C26" s="29" t="s">
        <v>42</v>
      </c>
      <c r="D26" s="42">
        <f t="shared" si="0"/>
        <v>19783156</v>
      </c>
      <c r="E26" s="42">
        <v>18457287</v>
      </c>
      <c r="F26" s="10">
        <v>1325869</v>
      </c>
      <c r="G26" s="10">
        <v>20139</v>
      </c>
      <c r="H26" s="77">
        <v>0</v>
      </c>
    </row>
    <row r="27" spans="1:8" x14ac:dyDescent="0.2">
      <c r="A27" s="7">
        <v>21</v>
      </c>
      <c r="B27" s="8" t="s">
        <v>43</v>
      </c>
      <c r="C27" s="29" t="s">
        <v>44</v>
      </c>
      <c r="D27" s="42">
        <f t="shared" si="0"/>
        <v>107178305.664</v>
      </c>
      <c r="E27" s="42">
        <v>92846884</v>
      </c>
      <c r="F27" s="10">
        <v>14331421.663999999</v>
      </c>
      <c r="G27" s="10">
        <v>6738538</v>
      </c>
      <c r="H27" s="77">
        <v>0</v>
      </c>
    </row>
    <row r="28" spans="1:8" x14ac:dyDescent="0.2">
      <c r="A28" s="7">
        <v>22</v>
      </c>
      <c r="B28" s="8" t="s">
        <v>45</v>
      </c>
      <c r="C28" s="29" t="s">
        <v>46</v>
      </c>
      <c r="D28" s="42">
        <f t="shared" si="0"/>
        <v>102229931.168</v>
      </c>
      <c r="E28" s="42">
        <v>82105473</v>
      </c>
      <c r="F28" s="10">
        <v>20124458.168000001</v>
      </c>
      <c r="G28" s="10">
        <v>6317215</v>
      </c>
      <c r="H28" s="77">
        <v>0</v>
      </c>
    </row>
    <row r="29" spans="1:8" x14ac:dyDescent="0.2">
      <c r="A29" s="7">
        <v>23</v>
      </c>
      <c r="B29" s="12" t="s">
        <v>47</v>
      </c>
      <c r="C29" s="28" t="s">
        <v>48</v>
      </c>
      <c r="D29" s="42">
        <f t="shared" si="0"/>
        <v>42840297.82</v>
      </c>
      <c r="E29" s="42">
        <v>33886408</v>
      </c>
      <c r="F29" s="10">
        <v>8953889.8200000003</v>
      </c>
      <c r="G29" s="10">
        <v>6707687</v>
      </c>
      <c r="H29" s="77">
        <v>0</v>
      </c>
    </row>
    <row r="30" spans="1:8" ht="12" customHeight="1" x14ac:dyDescent="0.2">
      <c r="A30" s="7">
        <v>24</v>
      </c>
      <c r="B30" s="12" t="s">
        <v>49</v>
      </c>
      <c r="C30" s="28" t="s">
        <v>50</v>
      </c>
      <c r="D30" s="42">
        <f t="shared" si="0"/>
        <v>0</v>
      </c>
      <c r="E30" s="42">
        <v>0</v>
      </c>
      <c r="F30" s="10">
        <v>0</v>
      </c>
      <c r="G30" s="10">
        <v>0</v>
      </c>
      <c r="H30" s="77">
        <v>0</v>
      </c>
    </row>
    <row r="31" spans="1:8" ht="24" x14ac:dyDescent="0.2">
      <c r="A31" s="7">
        <v>25</v>
      </c>
      <c r="B31" s="12" t="s">
        <v>51</v>
      </c>
      <c r="C31" s="28" t="s">
        <v>52</v>
      </c>
      <c r="D31" s="42">
        <f t="shared" si="0"/>
        <v>0</v>
      </c>
      <c r="E31" s="42">
        <v>0</v>
      </c>
      <c r="F31" s="10">
        <v>0</v>
      </c>
      <c r="G31" s="10">
        <v>0</v>
      </c>
      <c r="H31" s="77">
        <v>0</v>
      </c>
    </row>
    <row r="32" spans="1:8" x14ac:dyDescent="0.2">
      <c r="A32" s="7">
        <v>26</v>
      </c>
      <c r="B32" s="8" t="s">
        <v>53</v>
      </c>
      <c r="C32" s="30" t="s">
        <v>54</v>
      </c>
      <c r="D32" s="42">
        <f t="shared" si="0"/>
        <v>176118760.88512242</v>
      </c>
      <c r="E32" s="42">
        <v>106642605</v>
      </c>
      <c r="F32" s="10">
        <v>37769613.885122411</v>
      </c>
      <c r="G32" s="10">
        <v>1620201</v>
      </c>
      <c r="H32" s="77">
        <v>31706542</v>
      </c>
    </row>
    <row r="33" spans="1:8" x14ac:dyDescent="0.2">
      <c r="A33" s="7">
        <v>27</v>
      </c>
      <c r="B33" s="12" t="s">
        <v>55</v>
      </c>
      <c r="C33" s="28" t="s">
        <v>56</v>
      </c>
      <c r="D33" s="42">
        <f t="shared" si="0"/>
        <v>186594521.74599999</v>
      </c>
      <c r="E33" s="42">
        <v>173126732</v>
      </c>
      <c r="F33" s="10">
        <v>13467789.745999999</v>
      </c>
      <c r="G33" s="10">
        <v>3376115</v>
      </c>
      <c r="H33" s="77">
        <v>0</v>
      </c>
    </row>
    <row r="34" spans="1:8" ht="24" customHeight="1" x14ac:dyDescent="0.2">
      <c r="A34" s="7">
        <v>28</v>
      </c>
      <c r="B34" s="12" t="s">
        <v>57</v>
      </c>
      <c r="C34" s="28" t="s">
        <v>58</v>
      </c>
      <c r="D34" s="42">
        <f t="shared" si="0"/>
        <v>134282582</v>
      </c>
      <c r="E34" s="42">
        <v>124530325</v>
      </c>
      <c r="F34" s="10">
        <v>9752257</v>
      </c>
      <c r="G34" s="10">
        <v>268514</v>
      </c>
      <c r="H34" s="77">
        <v>0</v>
      </c>
    </row>
    <row r="35" spans="1:8" ht="12" customHeight="1" x14ac:dyDescent="0.2">
      <c r="A35" s="7">
        <v>29</v>
      </c>
      <c r="B35" s="8" t="s">
        <v>59</v>
      </c>
      <c r="C35" s="29" t="s">
        <v>60</v>
      </c>
      <c r="D35" s="42">
        <f t="shared" si="0"/>
        <v>1634822</v>
      </c>
      <c r="E35" s="42">
        <v>0</v>
      </c>
      <c r="F35" s="10">
        <v>1634822</v>
      </c>
      <c r="G35" s="10">
        <v>0</v>
      </c>
      <c r="H35" s="77">
        <v>0</v>
      </c>
    </row>
    <row r="36" spans="1:8" x14ac:dyDescent="0.2">
      <c r="A36" s="7">
        <v>30</v>
      </c>
      <c r="B36" s="11" t="s">
        <v>61</v>
      </c>
      <c r="C36" s="30" t="s">
        <v>62</v>
      </c>
      <c r="D36" s="42">
        <f t="shared" si="0"/>
        <v>8268786.2220000001</v>
      </c>
      <c r="E36" s="42">
        <v>0</v>
      </c>
      <c r="F36" s="10">
        <v>8268786.2220000001</v>
      </c>
      <c r="G36" s="10">
        <v>8268786</v>
      </c>
      <c r="H36" s="77">
        <v>0</v>
      </c>
    </row>
    <row r="37" spans="1:8" ht="24" x14ac:dyDescent="0.2">
      <c r="A37" s="7">
        <v>31</v>
      </c>
      <c r="B37" s="8" t="s">
        <v>63</v>
      </c>
      <c r="C37" s="29" t="s">
        <v>64</v>
      </c>
      <c r="D37" s="42">
        <f t="shared" si="0"/>
        <v>0</v>
      </c>
      <c r="E37" s="42">
        <v>0</v>
      </c>
      <c r="F37" s="10">
        <v>0</v>
      </c>
      <c r="G37" s="10">
        <v>0</v>
      </c>
      <c r="H37" s="77">
        <v>0</v>
      </c>
    </row>
    <row r="38" spans="1:8" x14ac:dyDescent="0.2">
      <c r="A38" s="7">
        <v>32</v>
      </c>
      <c r="B38" s="12" t="s">
        <v>65</v>
      </c>
      <c r="C38" s="28" t="s">
        <v>66</v>
      </c>
      <c r="D38" s="42">
        <f t="shared" si="0"/>
        <v>7539890.5460000001</v>
      </c>
      <c r="E38" s="42">
        <v>7225940</v>
      </c>
      <c r="F38" s="10">
        <v>313950.54599999997</v>
      </c>
      <c r="G38" s="10">
        <v>105775</v>
      </c>
      <c r="H38" s="77">
        <v>0</v>
      </c>
    </row>
    <row r="39" spans="1:8" x14ac:dyDescent="0.2">
      <c r="A39" s="7">
        <v>33</v>
      </c>
      <c r="B39" s="11" t="s">
        <v>67</v>
      </c>
      <c r="C39" s="29" t="s">
        <v>68</v>
      </c>
      <c r="D39" s="42">
        <f t="shared" si="0"/>
        <v>127210912.156</v>
      </c>
      <c r="E39" s="42">
        <v>107673225</v>
      </c>
      <c r="F39" s="10">
        <v>19537687.155999999</v>
      </c>
      <c r="G39" s="10">
        <v>4317023</v>
      </c>
      <c r="H39" s="77">
        <v>0</v>
      </c>
    </row>
    <row r="40" spans="1:8" x14ac:dyDescent="0.2">
      <c r="A40" s="7">
        <v>34</v>
      </c>
      <c r="B40" s="14" t="s">
        <v>69</v>
      </c>
      <c r="C40" s="30" t="s">
        <v>70</v>
      </c>
      <c r="D40" s="42">
        <f t="shared" si="0"/>
        <v>198911679.06</v>
      </c>
      <c r="E40" s="42">
        <v>161515341</v>
      </c>
      <c r="F40" s="10">
        <v>37396338.060000002</v>
      </c>
      <c r="G40" s="10">
        <v>12227553</v>
      </c>
      <c r="H40" s="77">
        <v>0</v>
      </c>
    </row>
    <row r="41" spans="1:8" x14ac:dyDescent="0.2">
      <c r="A41" s="7">
        <v>35</v>
      </c>
      <c r="B41" s="8" t="s">
        <v>71</v>
      </c>
      <c r="C41" s="29" t="s">
        <v>72</v>
      </c>
      <c r="D41" s="42">
        <f t="shared" si="0"/>
        <v>1952912</v>
      </c>
      <c r="E41" s="42">
        <v>0</v>
      </c>
      <c r="F41" s="10">
        <v>1952912</v>
      </c>
      <c r="G41" s="10">
        <v>0</v>
      </c>
      <c r="H41" s="77">
        <v>0</v>
      </c>
    </row>
    <row r="42" spans="1:8" x14ac:dyDescent="0.2">
      <c r="A42" s="7">
        <v>36</v>
      </c>
      <c r="B42" s="11" t="s">
        <v>73</v>
      </c>
      <c r="C42" s="29" t="s">
        <v>74</v>
      </c>
      <c r="D42" s="42">
        <f t="shared" si="0"/>
        <v>38179149.710000001</v>
      </c>
      <c r="E42" s="42">
        <v>32537083</v>
      </c>
      <c r="F42" s="10">
        <v>5642066.71</v>
      </c>
      <c r="G42" s="10">
        <v>4945717</v>
      </c>
      <c r="H42" s="77">
        <v>0</v>
      </c>
    </row>
    <row r="43" spans="1:8" x14ac:dyDescent="0.2">
      <c r="A43" s="7">
        <v>37</v>
      </c>
      <c r="B43" s="12" t="s">
        <v>75</v>
      </c>
      <c r="C43" s="28" t="s">
        <v>76</v>
      </c>
      <c r="D43" s="42">
        <f t="shared" si="0"/>
        <v>127116166.962</v>
      </c>
      <c r="E43" s="42">
        <v>107845400</v>
      </c>
      <c r="F43" s="10">
        <v>19270766.961999997</v>
      </c>
      <c r="G43" s="10">
        <v>8734503</v>
      </c>
      <c r="H43" s="77">
        <v>0</v>
      </c>
    </row>
    <row r="44" spans="1:8" x14ac:dyDescent="0.2">
      <c r="A44" s="7">
        <v>38</v>
      </c>
      <c r="B44" s="11" t="s">
        <v>77</v>
      </c>
      <c r="C44" s="29" t="s">
        <v>78</v>
      </c>
      <c r="D44" s="42">
        <f t="shared" si="0"/>
        <v>45616061.100000001</v>
      </c>
      <c r="E44" s="42">
        <v>42146943</v>
      </c>
      <c r="F44" s="10">
        <v>3469118.1</v>
      </c>
      <c r="G44" s="10">
        <v>1679850</v>
      </c>
      <c r="H44" s="77">
        <v>0</v>
      </c>
    </row>
    <row r="45" spans="1:8" x14ac:dyDescent="0.2">
      <c r="A45" s="7">
        <v>39</v>
      </c>
      <c r="B45" s="8" t="s">
        <v>79</v>
      </c>
      <c r="C45" s="29" t="s">
        <v>80</v>
      </c>
      <c r="D45" s="42">
        <f t="shared" si="0"/>
        <v>116283347.62800001</v>
      </c>
      <c r="E45" s="42">
        <v>106479925</v>
      </c>
      <c r="F45" s="10">
        <v>9803422.6280000005</v>
      </c>
      <c r="G45" s="10">
        <v>5236844</v>
      </c>
      <c r="H45" s="77">
        <v>0</v>
      </c>
    </row>
    <row r="46" spans="1:8" x14ac:dyDescent="0.2">
      <c r="A46" s="7">
        <v>40</v>
      </c>
      <c r="B46" s="16" t="s">
        <v>81</v>
      </c>
      <c r="C46" s="31" t="s">
        <v>82</v>
      </c>
      <c r="D46" s="42">
        <f t="shared" si="0"/>
        <v>42478743.990000002</v>
      </c>
      <c r="E46" s="42">
        <v>38818007</v>
      </c>
      <c r="F46" s="10">
        <v>3660736.99</v>
      </c>
      <c r="G46" s="10">
        <v>2678025</v>
      </c>
      <c r="H46" s="77">
        <v>0</v>
      </c>
    </row>
    <row r="47" spans="1:8" x14ac:dyDescent="0.2">
      <c r="A47" s="7">
        <v>41</v>
      </c>
      <c r="B47" s="8" t="s">
        <v>83</v>
      </c>
      <c r="C47" s="29" t="s">
        <v>84</v>
      </c>
      <c r="D47" s="42">
        <f t="shared" si="0"/>
        <v>26507780.620000001</v>
      </c>
      <c r="E47" s="42">
        <v>23546154</v>
      </c>
      <c r="F47" s="10">
        <v>2961626.62</v>
      </c>
      <c r="G47" s="10">
        <v>2771344</v>
      </c>
      <c r="H47" s="77">
        <v>0</v>
      </c>
    </row>
    <row r="48" spans="1:8" x14ac:dyDescent="0.2">
      <c r="A48" s="7">
        <v>42</v>
      </c>
      <c r="B48" s="14" t="s">
        <v>85</v>
      </c>
      <c r="C48" s="30" t="s">
        <v>86</v>
      </c>
      <c r="D48" s="42">
        <f t="shared" si="0"/>
        <v>42385612.939999998</v>
      </c>
      <c r="E48" s="42">
        <v>39818449</v>
      </c>
      <c r="F48" s="10">
        <v>2567163.94</v>
      </c>
      <c r="G48" s="10">
        <v>1418993</v>
      </c>
      <c r="H48" s="77">
        <v>0</v>
      </c>
    </row>
    <row r="49" spans="1:8" x14ac:dyDescent="0.2">
      <c r="A49" s="7">
        <v>43</v>
      </c>
      <c r="B49" s="12" t="s">
        <v>87</v>
      </c>
      <c r="C49" s="28" t="s">
        <v>88</v>
      </c>
      <c r="D49" s="42">
        <f t="shared" si="0"/>
        <v>20709800.780000001</v>
      </c>
      <c r="E49" s="42">
        <v>18908586</v>
      </c>
      <c r="F49" s="10">
        <v>1801214.78</v>
      </c>
      <c r="G49" s="10">
        <v>838502</v>
      </c>
      <c r="H49" s="77">
        <v>0</v>
      </c>
    </row>
    <row r="50" spans="1:8" x14ac:dyDescent="0.2">
      <c r="A50" s="7">
        <v>44</v>
      </c>
      <c r="B50" s="11" t="s">
        <v>89</v>
      </c>
      <c r="C50" s="29" t="s">
        <v>90</v>
      </c>
      <c r="D50" s="42">
        <f t="shared" si="0"/>
        <v>17164196</v>
      </c>
      <c r="E50" s="42">
        <v>15741377</v>
      </c>
      <c r="F50" s="10">
        <v>1422819</v>
      </c>
      <c r="G50" s="10">
        <v>712811</v>
      </c>
      <c r="H50" s="77">
        <v>0</v>
      </c>
    </row>
    <row r="51" spans="1:8" x14ac:dyDescent="0.2">
      <c r="A51" s="7">
        <v>45</v>
      </c>
      <c r="B51" s="12" t="s">
        <v>91</v>
      </c>
      <c r="C51" s="28" t="s">
        <v>92</v>
      </c>
      <c r="D51" s="42">
        <f t="shared" si="0"/>
        <v>195335323.59944507</v>
      </c>
      <c r="E51" s="42">
        <v>141510005</v>
      </c>
      <c r="F51" s="10">
        <v>39582449.599445067</v>
      </c>
      <c r="G51" s="10">
        <v>7130761</v>
      </c>
      <c r="H51" s="77">
        <v>14242869</v>
      </c>
    </row>
    <row r="52" spans="1:8" x14ac:dyDescent="0.2">
      <c r="A52" s="7">
        <v>46</v>
      </c>
      <c r="B52" s="8" t="s">
        <v>93</v>
      </c>
      <c r="C52" s="29" t="s">
        <v>94</v>
      </c>
      <c r="D52" s="42">
        <f t="shared" si="0"/>
        <v>36231478.943999998</v>
      </c>
      <c r="E52" s="42">
        <v>33469220</v>
      </c>
      <c r="F52" s="10">
        <v>2762258.9440000001</v>
      </c>
      <c r="G52" s="10">
        <v>1111132</v>
      </c>
      <c r="H52" s="77">
        <v>0</v>
      </c>
    </row>
    <row r="53" spans="1:8" ht="10.5" customHeight="1" x14ac:dyDescent="0.2">
      <c r="A53" s="7">
        <v>47</v>
      </c>
      <c r="B53" s="8" t="s">
        <v>95</v>
      </c>
      <c r="C53" s="29" t="s">
        <v>96</v>
      </c>
      <c r="D53" s="42">
        <f t="shared" si="0"/>
        <v>121912577.698</v>
      </c>
      <c r="E53" s="42">
        <v>113438511</v>
      </c>
      <c r="F53" s="10">
        <v>8474066.6979999989</v>
      </c>
      <c r="G53" s="10">
        <v>1557304</v>
      </c>
      <c r="H53" s="77">
        <v>0</v>
      </c>
    </row>
    <row r="54" spans="1:8" x14ac:dyDescent="0.2">
      <c r="A54" s="7">
        <v>48</v>
      </c>
      <c r="B54" s="18" t="s">
        <v>97</v>
      </c>
      <c r="C54" s="32" t="s">
        <v>98</v>
      </c>
      <c r="D54" s="42">
        <f t="shared" si="0"/>
        <v>28598004</v>
      </c>
      <c r="E54" s="42">
        <v>26135472</v>
      </c>
      <c r="F54" s="10">
        <v>2462532</v>
      </c>
      <c r="G54" s="10">
        <v>782986</v>
      </c>
      <c r="H54" s="77">
        <v>0</v>
      </c>
    </row>
    <row r="55" spans="1:8" x14ac:dyDescent="0.2">
      <c r="A55" s="7">
        <v>49</v>
      </c>
      <c r="B55" s="12" t="s">
        <v>99</v>
      </c>
      <c r="C55" s="28" t="s">
        <v>100</v>
      </c>
      <c r="D55" s="42">
        <f t="shared" si="0"/>
        <v>44558212.376000002</v>
      </c>
      <c r="E55" s="42">
        <v>39769438</v>
      </c>
      <c r="F55" s="10">
        <v>4788774.3760000002</v>
      </c>
      <c r="G55" s="10">
        <v>2594995</v>
      </c>
      <c r="H55" s="77">
        <v>0</v>
      </c>
    </row>
    <row r="56" spans="1:8" x14ac:dyDescent="0.2">
      <c r="A56" s="7">
        <v>50</v>
      </c>
      <c r="B56" s="11" t="s">
        <v>101</v>
      </c>
      <c r="C56" s="29" t="s">
        <v>102</v>
      </c>
      <c r="D56" s="42">
        <f t="shared" si="0"/>
        <v>52471297.272</v>
      </c>
      <c r="E56" s="42">
        <v>47783646</v>
      </c>
      <c r="F56" s="10">
        <v>4687651.2719999999</v>
      </c>
      <c r="G56" s="10">
        <v>2105682</v>
      </c>
      <c r="H56" s="77">
        <v>0</v>
      </c>
    </row>
    <row r="57" spans="1:8" ht="10.5" customHeight="1" x14ac:dyDescent="0.2">
      <c r="A57" s="7">
        <v>51</v>
      </c>
      <c r="B57" s="12" t="s">
        <v>103</v>
      </c>
      <c r="C57" s="28" t="s">
        <v>104</v>
      </c>
      <c r="D57" s="42">
        <f t="shared" si="0"/>
        <v>16905823.048</v>
      </c>
      <c r="E57" s="42">
        <v>15645417</v>
      </c>
      <c r="F57" s="10">
        <v>1260406.048</v>
      </c>
      <c r="G57" s="10">
        <v>510025</v>
      </c>
      <c r="H57" s="77">
        <v>0</v>
      </c>
    </row>
    <row r="58" spans="1:8" x14ac:dyDescent="0.2">
      <c r="A58" s="7">
        <v>52</v>
      </c>
      <c r="B58" s="11" t="s">
        <v>105</v>
      </c>
      <c r="C58" s="29" t="s">
        <v>106</v>
      </c>
      <c r="D58" s="42">
        <f t="shared" si="0"/>
        <v>34383526.522</v>
      </c>
      <c r="E58" s="42">
        <v>31492184</v>
      </c>
      <c r="F58" s="10">
        <v>2891342.5219999999</v>
      </c>
      <c r="G58" s="10">
        <v>474340</v>
      </c>
      <c r="H58" s="77">
        <v>0</v>
      </c>
    </row>
    <row r="59" spans="1:8" x14ac:dyDescent="0.2">
      <c r="A59" s="7">
        <v>53</v>
      </c>
      <c r="B59" s="12" t="s">
        <v>107</v>
      </c>
      <c r="C59" s="28" t="s">
        <v>108</v>
      </c>
      <c r="D59" s="42">
        <f t="shared" si="0"/>
        <v>51932310.083999999</v>
      </c>
      <c r="E59" s="42">
        <v>48665821</v>
      </c>
      <c r="F59" s="10">
        <v>3266489.0839999998</v>
      </c>
      <c r="G59" s="10">
        <v>1138621</v>
      </c>
      <c r="H59" s="77">
        <v>0</v>
      </c>
    </row>
    <row r="60" spans="1:8" x14ac:dyDescent="0.2">
      <c r="A60" s="7">
        <v>54</v>
      </c>
      <c r="B60" s="12" t="s">
        <v>109</v>
      </c>
      <c r="C60" s="28" t="s">
        <v>110</v>
      </c>
      <c r="D60" s="42">
        <f t="shared" si="0"/>
        <v>188144860.90200001</v>
      </c>
      <c r="E60" s="42">
        <v>168258685</v>
      </c>
      <c r="F60" s="10">
        <v>19886175.902000003</v>
      </c>
      <c r="G60" s="10">
        <v>7109455</v>
      </c>
      <c r="H60" s="77">
        <v>0</v>
      </c>
    </row>
    <row r="61" spans="1:8" x14ac:dyDescent="0.2">
      <c r="A61" s="7">
        <v>55</v>
      </c>
      <c r="B61" s="12" t="s">
        <v>111</v>
      </c>
      <c r="C61" s="28" t="s">
        <v>112</v>
      </c>
      <c r="D61" s="42">
        <f t="shared" si="0"/>
        <v>30542488.462000001</v>
      </c>
      <c r="E61" s="42">
        <v>26523669</v>
      </c>
      <c r="F61" s="10">
        <v>4018819.4619999998</v>
      </c>
      <c r="G61" s="10">
        <v>2894399</v>
      </c>
      <c r="H61" s="77">
        <v>0</v>
      </c>
    </row>
    <row r="62" spans="1:8" x14ac:dyDescent="0.2">
      <c r="A62" s="7">
        <v>56</v>
      </c>
      <c r="B62" s="12" t="s">
        <v>113</v>
      </c>
      <c r="C62" s="28" t="s">
        <v>114</v>
      </c>
      <c r="D62" s="42">
        <f t="shared" si="0"/>
        <v>0</v>
      </c>
      <c r="E62" s="42">
        <v>0</v>
      </c>
      <c r="F62" s="10">
        <v>0</v>
      </c>
      <c r="G62" s="10">
        <v>0</v>
      </c>
      <c r="H62" s="77">
        <v>0</v>
      </c>
    </row>
    <row r="63" spans="1:8" x14ac:dyDescent="0.2">
      <c r="A63" s="7">
        <v>57</v>
      </c>
      <c r="B63" s="12" t="s">
        <v>115</v>
      </c>
      <c r="C63" s="28" t="s">
        <v>116</v>
      </c>
      <c r="D63" s="42">
        <f t="shared" si="0"/>
        <v>0</v>
      </c>
      <c r="E63" s="42">
        <v>0</v>
      </c>
      <c r="F63" s="10">
        <v>0</v>
      </c>
      <c r="G63" s="10">
        <v>0</v>
      </c>
      <c r="H63" s="77">
        <v>0</v>
      </c>
    </row>
    <row r="64" spans="1:8" ht="17.25" customHeight="1" x14ac:dyDescent="0.2">
      <c r="A64" s="7">
        <v>58</v>
      </c>
      <c r="B64" s="12" t="s">
        <v>117</v>
      </c>
      <c r="C64" s="28" t="s">
        <v>118</v>
      </c>
      <c r="D64" s="42">
        <f t="shared" si="0"/>
        <v>109848816</v>
      </c>
      <c r="E64" s="42">
        <v>107464561</v>
      </c>
      <c r="F64" s="10">
        <v>2384255</v>
      </c>
      <c r="G64" s="10">
        <v>0</v>
      </c>
      <c r="H64" s="77">
        <v>0</v>
      </c>
    </row>
    <row r="65" spans="1:8" ht="15" customHeight="1" x14ac:dyDescent="0.2">
      <c r="A65" s="7">
        <v>59</v>
      </c>
      <c r="B65" s="11" t="s">
        <v>119</v>
      </c>
      <c r="C65" s="28" t="s">
        <v>120</v>
      </c>
      <c r="D65" s="42">
        <f t="shared" si="0"/>
        <v>91651451</v>
      </c>
      <c r="E65" s="42">
        <v>90467847</v>
      </c>
      <c r="F65" s="10">
        <v>1183604</v>
      </c>
      <c r="G65" s="10">
        <v>0</v>
      </c>
      <c r="H65" s="77">
        <v>0</v>
      </c>
    </row>
    <row r="66" spans="1:8" ht="16.5" customHeight="1" x14ac:dyDescent="0.2">
      <c r="A66" s="7">
        <v>60</v>
      </c>
      <c r="B66" s="14" t="s">
        <v>121</v>
      </c>
      <c r="C66" s="30" t="s">
        <v>122</v>
      </c>
      <c r="D66" s="42">
        <f t="shared" si="0"/>
        <v>129980287.736</v>
      </c>
      <c r="E66" s="42">
        <v>124356337</v>
      </c>
      <c r="F66" s="10">
        <v>5623950.7359999996</v>
      </c>
      <c r="G66" s="10">
        <v>4757898</v>
      </c>
      <c r="H66" s="77">
        <v>0</v>
      </c>
    </row>
    <row r="67" spans="1:8" ht="17.25" customHeight="1" x14ac:dyDescent="0.2">
      <c r="A67" s="7">
        <v>61</v>
      </c>
      <c r="B67" s="11" t="s">
        <v>123</v>
      </c>
      <c r="C67" s="28" t="s">
        <v>124</v>
      </c>
      <c r="D67" s="42">
        <f t="shared" si="0"/>
        <v>165007587</v>
      </c>
      <c r="E67" s="42">
        <v>147777924</v>
      </c>
      <c r="F67" s="10">
        <v>17229663</v>
      </c>
      <c r="G67" s="10">
        <v>0</v>
      </c>
      <c r="H67" s="77">
        <v>0</v>
      </c>
    </row>
    <row r="68" spans="1:8" ht="12.75" customHeight="1" x14ac:dyDescent="0.2">
      <c r="A68" s="7">
        <v>62</v>
      </c>
      <c r="B68" s="12" t="s">
        <v>125</v>
      </c>
      <c r="C68" s="28" t="s">
        <v>126</v>
      </c>
      <c r="D68" s="42">
        <f t="shared" si="0"/>
        <v>61215317</v>
      </c>
      <c r="E68" s="42">
        <v>58248666</v>
      </c>
      <c r="F68" s="10">
        <v>2966651</v>
      </c>
      <c r="G68" s="10">
        <v>2416630</v>
      </c>
      <c r="H68" s="77">
        <v>0</v>
      </c>
    </row>
    <row r="69" spans="1:8" ht="27.75" customHeight="1" x14ac:dyDescent="0.2">
      <c r="A69" s="7">
        <v>63</v>
      </c>
      <c r="B69" s="8" t="s">
        <v>127</v>
      </c>
      <c r="C69" s="28" t="s">
        <v>128</v>
      </c>
      <c r="D69" s="42">
        <f t="shared" si="0"/>
        <v>20445473.024</v>
      </c>
      <c r="E69" s="42">
        <v>0</v>
      </c>
      <c r="F69" s="10">
        <v>20445473.024</v>
      </c>
      <c r="G69" s="10">
        <v>20445473</v>
      </c>
      <c r="H69" s="77">
        <v>0</v>
      </c>
    </row>
    <row r="70" spans="1:8" ht="24" x14ac:dyDescent="0.2">
      <c r="A70" s="7">
        <v>64</v>
      </c>
      <c r="B70" s="8" t="s">
        <v>129</v>
      </c>
      <c r="C70" s="28" t="s">
        <v>130</v>
      </c>
      <c r="D70" s="42">
        <f t="shared" si="0"/>
        <v>23050758.439999998</v>
      </c>
      <c r="E70" s="42">
        <v>0</v>
      </c>
      <c r="F70" s="10">
        <v>23050758.439999998</v>
      </c>
      <c r="G70" s="10">
        <v>23050758</v>
      </c>
      <c r="H70" s="77">
        <v>0</v>
      </c>
    </row>
    <row r="71" spans="1:8" x14ac:dyDescent="0.2">
      <c r="A71" s="7">
        <v>65</v>
      </c>
      <c r="B71" s="11" t="s">
        <v>131</v>
      </c>
      <c r="C71" s="28" t="s">
        <v>132</v>
      </c>
      <c r="D71" s="42">
        <f t="shared" si="0"/>
        <v>81676083</v>
      </c>
      <c r="E71" s="42">
        <v>79822336</v>
      </c>
      <c r="F71" s="10">
        <v>1853747</v>
      </c>
      <c r="G71" s="10">
        <v>0</v>
      </c>
      <c r="H71" s="77">
        <v>0</v>
      </c>
    </row>
    <row r="72" spans="1:8" x14ac:dyDescent="0.2">
      <c r="A72" s="7">
        <v>66</v>
      </c>
      <c r="B72" s="8" t="s">
        <v>133</v>
      </c>
      <c r="C72" s="28" t="s">
        <v>134</v>
      </c>
      <c r="D72" s="42">
        <f t="shared" ref="D72:D135" si="1">E72+F72+H72</f>
        <v>53518661</v>
      </c>
      <c r="E72" s="42">
        <v>39246347</v>
      </c>
      <c r="F72" s="10">
        <v>14272314</v>
      </c>
      <c r="G72" s="10">
        <v>445507</v>
      </c>
      <c r="H72" s="77">
        <v>0</v>
      </c>
    </row>
    <row r="73" spans="1:8" x14ac:dyDescent="0.2">
      <c r="A73" s="7">
        <v>67</v>
      </c>
      <c r="B73" s="11" t="s">
        <v>135</v>
      </c>
      <c r="C73" s="28" t="s">
        <v>136</v>
      </c>
      <c r="D73" s="42">
        <f t="shared" si="1"/>
        <v>42122562.848577179</v>
      </c>
      <c r="E73" s="42">
        <v>37350494</v>
      </c>
      <c r="F73" s="10">
        <v>4772068.8485771809</v>
      </c>
      <c r="G73" s="10">
        <v>2219349</v>
      </c>
      <c r="H73" s="77">
        <v>0</v>
      </c>
    </row>
    <row r="74" spans="1:8" x14ac:dyDescent="0.2">
      <c r="A74" s="7">
        <v>68</v>
      </c>
      <c r="B74" s="11" t="s">
        <v>137</v>
      </c>
      <c r="C74" s="28" t="s">
        <v>138</v>
      </c>
      <c r="D74" s="42">
        <f t="shared" si="1"/>
        <v>48972175</v>
      </c>
      <c r="E74" s="42">
        <v>29074461</v>
      </c>
      <c r="F74" s="10">
        <v>19897714</v>
      </c>
      <c r="G74" s="10">
        <v>0</v>
      </c>
      <c r="H74" s="77">
        <v>0</v>
      </c>
    </row>
    <row r="75" spans="1:8" x14ac:dyDescent="0.2">
      <c r="A75" s="7">
        <v>69</v>
      </c>
      <c r="B75" s="11" t="s">
        <v>139</v>
      </c>
      <c r="C75" s="28" t="s">
        <v>140</v>
      </c>
      <c r="D75" s="42">
        <f t="shared" si="1"/>
        <v>85379185</v>
      </c>
      <c r="E75" s="42">
        <v>75151732</v>
      </c>
      <c r="F75" s="10">
        <v>10227453</v>
      </c>
      <c r="G75" s="10">
        <v>0</v>
      </c>
      <c r="H75" s="77">
        <v>0</v>
      </c>
    </row>
    <row r="76" spans="1:8" x14ac:dyDescent="0.2">
      <c r="A76" s="7">
        <v>70</v>
      </c>
      <c r="B76" s="12" t="s">
        <v>141</v>
      </c>
      <c r="C76" s="28" t="s">
        <v>142</v>
      </c>
      <c r="D76" s="42">
        <f t="shared" si="1"/>
        <v>42887487</v>
      </c>
      <c r="E76" s="42">
        <v>37464665</v>
      </c>
      <c r="F76" s="10">
        <v>5422822</v>
      </c>
      <c r="G76" s="10">
        <v>0</v>
      </c>
      <c r="H76" s="77">
        <v>0</v>
      </c>
    </row>
    <row r="77" spans="1:8" x14ac:dyDescent="0.2">
      <c r="A77" s="7">
        <v>71</v>
      </c>
      <c r="B77" s="11" t="s">
        <v>143</v>
      </c>
      <c r="C77" s="29" t="s">
        <v>144</v>
      </c>
      <c r="D77" s="42">
        <f t="shared" si="1"/>
        <v>61615809</v>
      </c>
      <c r="E77" s="42">
        <v>44933364</v>
      </c>
      <c r="F77" s="10">
        <v>16682445</v>
      </c>
      <c r="G77" s="10">
        <v>0</v>
      </c>
      <c r="H77" s="77">
        <v>0</v>
      </c>
    </row>
    <row r="78" spans="1:8" x14ac:dyDescent="0.2">
      <c r="A78" s="7">
        <v>72</v>
      </c>
      <c r="B78" s="12" t="s">
        <v>145</v>
      </c>
      <c r="C78" s="28" t="s">
        <v>146</v>
      </c>
      <c r="D78" s="42">
        <f t="shared" si="1"/>
        <v>26865431</v>
      </c>
      <c r="E78" s="42">
        <v>25890483</v>
      </c>
      <c r="F78" s="10">
        <v>974948</v>
      </c>
      <c r="G78" s="10">
        <v>0</v>
      </c>
      <c r="H78" s="77">
        <v>0</v>
      </c>
    </row>
    <row r="79" spans="1:8" x14ac:dyDescent="0.2">
      <c r="A79" s="7">
        <v>73</v>
      </c>
      <c r="B79" s="11" t="s">
        <v>147</v>
      </c>
      <c r="C79" s="28" t="s">
        <v>148</v>
      </c>
      <c r="D79" s="42">
        <f t="shared" si="1"/>
        <v>81518438</v>
      </c>
      <c r="E79" s="42">
        <v>72800194</v>
      </c>
      <c r="F79" s="10">
        <v>8718244</v>
      </c>
      <c r="G79" s="10">
        <v>915425</v>
      </c>
      <c r="H79" s="77">
        <v>0</v>
      </c>
    </row>
    <row r="80" spans="1:8" x14ac:dyDescent="0.2">
      <c r="A80" s="7">
        <v>74</v>
      </c>
      <c r="B80" s="12" t="s">
        <v>149</v>
      </c>
      <c r="C80" s="28" t="s">
        <v>150</v>
      </c>
      <c r="D80" s="42">
        <f t="shared" si="1"/>
        <v>33032344</v>
      </c>
      <c r="E80" s="42">
        <v>31381000</v>
      </c>
      <c r="F80" s="10">
        <v>1651344</v>
      </c>
      <c r="G80" s="10">
        <v>0</v>
      </c>
      <c r="H80" s="77">
        <v>0</v>
      </c>
    </row>
    <row r="81" spans="1:8" x14ac:dyDescent="0.2">
      <c r="A81" s="7">
        <v>75</v>
      </c>
      <c r="B81" s="12" t="s">
        <v>151</v>
      </c>
      <c r="C81" s="28" t="s">
        <v>152</v>
      </c>
      <c r="D81" s="42">
        <f t="shared" si="1"/>
        <v>35100346</v>
      </c>
      <c r="E81" s="42">
        <v>32229207</v>
      </c>
      <c r="F81" s="10">
        <v>2871139</v>
      </c>
      <c r="G81" s="10">
        <v>0</v>
      </c>
      <c r="H81" s="77">
        <v>0</v>
      </c>
    </row>
    <row r="82" spans="1:8" ht="24" x14ac:dyDescent="0.2">
      <c r="A82" s="7">
        <v>76</v>
      </c>
      <c r="B82" s="20" t="s">
        <v>153</v>
      </c>
      <c r="C82" s="32" t="s">
        <v>154</v>
      </c>
      <c r="D82" s="42">
        <f t="shared" si="1"/>
        <v>1929411.8019999999</v>
      </c>
      <c r="E82" s="42">
        <v>0</v>
      </c>
      <c r="F82" s="10">
        <v>1929411.8019999999</v>
      </c>
      <c r="G82" s="10">
        <v>1929412</v>
      </c>
      <c r="H82" s="77">
        <v>0</v>
      </c>
    </row>
    <row r="83" spans="1:8" ht="24" x14ac:dyDescent="0.2">
      <c r="A83" s="7">
        <v>77</v>
      </c>
      <c r="B83" s="8" t="s">
        <v>155</v>
      </c>
      <c r="C83" s="28" t="s">
        <v>156</v>
      </c>
      <c r="D83" s="42">
        <f t="shared" si="1"/>
        <v>2288338.6039999998</v>
      </c>
      <c r="E83" s="42">
        <v>0</v>
      </c>
      <c r="F83" s="10">
        <v>2288338.6039999998</v>
      </c>
      <c r="G83" s="10">
        <v>2288339</v>
      </c>
      <c r="H83" s="77">
        <v>0</v>
      </c>
    </row>
    <row r="84" spans="1:8" ht="24" x14ac:dyDescent="0.2">
      <c r="A84" s="7">
        <v>78</v>
      </c>
      <c r="B84" s="11" t="s">
        <v>157</v>
      </c>
      <c r="C84" s="28" t="s">
        <v>158</v>
      </c>
      <c r="D84" s="42">
        <f t="shared" si="1"/>
        <v>2571192.898</v>
      </c>
      <c r="E84" s="42">
        <v>0</v>
      </c>
      <c r="F84" s="10">
        <v>2571192.898</v>
      </c>
      <c r="G84" s="10">
        <v>2571193</v>
      </c>
      <c r="H84" s="77">
        <v>0</v>
      </c>
    </row>
    <row r="85" spans="1:8" ht="24" x14ac:dyDescent="0.2">
      <c r="A85" s="7">
        <v>79</v>
      </c>
      <c r="B85" s="11" t="s">
        <v>159</v>
      </c>
      <c r="C85" s="28" t="s">
        <v>160</v>
      </c>
      <c r="D85" s="42">
        <f t="shared" si="1"/>
        <v>2209774.3880000003</v>
      </c>
      <c r="E85" s="42">
        <v>0</v>
      </c>
      <c r="F85" s="10">
        <v>2209774.3880000003</v>
      </c>
      <c r="G85" s="10">
        <v>2209774</v>
      </c>
      <c r="H85" s="77">
        <v>0</v>
      </c>
    </row>
    <row r="86" spans="1:8" ht="24" x14ac:dyDescent="0.2">
      <c r="A86" s="7">
        <v>80</v>
      </c>
      <c r="B86" s="8" t="s">
        <v>161</v>
      </c>
      <c r="C86" s="28" t="s">
        <v>162</v>
      </c>
      <c r="D86" s="42">
        <f t="shared" si="1"/>
        <v>10289282.402000001</v>
      </c>
      <c r="E86" s="42">
        <v>0</v>
      </c>
      <c r="F86" s="10">
        <v>10289282.402000001</v>
      </c>
      <c r="G86" s="10">
        <v>10289282</v>
      </c>
      <c r="H86" s="77">
        <v>0</v>
      </c>
    </row>
    <row r="87" spans="1:8" ht="24" x14ac:dyDescent="0.2">
      <c r="A87" s="7">
        <v>81</v>
      </c>
      <c r="B87" s="8" t="s">
        <v>163</v>
      </c>
      <c r="C87" s="28" t="s">
        <v>164</v>
      </c>
      <c r="D87" s="42">
        <f t="shared" si="1"/>
        <v>1904446.8900000001</v>
      </c>
      <c r="E87" s="42">
        <v>0</v>
      </c>
      <c r="F87" s="10">
        <v>1904446.8900000001</v>
      </c>
      <c r="G87" s="10">
        <v>1904447</v>
      </c>
      <c r="H87" s="77">
        <v>0</v>
      </c>
    </row>
    <row r="88" spans="1:8" ht="24" x14ac:dyDescent="0.2">
      <c r="A88" s="7">
        <v>82</v>
      </c>
      <c r="B88" s="8" t="s">
        <v>165</v>
      </c>
      <c r="C88" s="28" t="s">
        <v>166</v>
      </c>
      <c r="D88" s="42">
        <f t="shared" si="1"/>
        <v>1712328.3160000001</v>
      </c>
      <c r="E88" s="42">
        <v>0</v>
      </c>
      <c r="F88" s="10">
        <v>1712328.3160000001</v>
      </c>
      <c r="G88" s="10">
        <v>1712328</v>
      </c>
      <c r="H88" s="77">
        <v>0</v>
      </c>
    </row>
    <row r="89" spans="1:8" x14ac:dyDescent="0.2">
      <c r="A89" s="7">
        <v>83</v>
      </c>
      <c r="B89" s="12" t="s">
        <v>167</v>
      </c>
      <c r="C89" s="28" t="s">
        <v>168</v>
      </c>
      <c r="D89" s="42">
        <f t="shared" si="1"/>
        <v>115049538</v>
      </c>
      <c r="E89" s="42">
        <v>100026989</v>
      </c>
      <c r="F89" s="10">
        <v>15022549</v>
      </c>
      <c r="G89" s="10">
        <v>255089</v>
      </c>
      <c r="H89" s="77">
        <v>0</v>
      </c>
    </row>
    <row r="90" spans="1:8" x14ac:dyDescent="0.2">
      <c r="A90" s="7">
        <v>84</v>
      </c>
      <c r="B90" s="8" t="s">
        <v>169</v>
      </c>
      <c r="C90" s="28" t="s">
        <v>170</v>
      </c>
      <c r="D90" s="42">
        <f t="shared" si="1"/>
        <v>49386655</v>
      </c>
      <c r="E90" s="42">
        <v>42569537</v>
      </c>
      <c r="F90" s="10">
        <v>6817118</v>
      </c>
      <c r="G90" s="10">
        <v>0</v>
      </c>
      <c r="H90" s="77">
        <v>0</v>
      </c>
    </row>
    <row r="91" spans="1:8" x14ac:dyDescent="0.2">
      <c r="A91" s="7">
        <v>85</v>
      </c>
      <c r="B91" s="12" t="s">
        <v>171</v>
      </c>
      <c r="C91" s="28" t="s">
        <v>172</v>
      </c>
      <c r="D91" s="42">
        <f t="shared" si="1"/>
        <v>41619922</v>
      </c>
      <c r="E91" s="42">
        <v>35799086</v>
      </c>
      <c r="F91" s="10">
        <v>5820836</v>
      </c>
      <c r="G91" s="10">
        <v>3324530</v>
      </c>
      <c r="H91" s="77">
        <v>0</v>
      </c>
    </row>
    <row r="92" spans="1:8" x14ac:dyDescent="0.2">
      <c r="A92" s="7">
        <v>86</v>
      </c>
      <c r="B92" s="14" t="s">
        <v>173</v>
      </c>
      <c r="C92" s="30" t="s">
        <v>174</v>
      </c>
      <c r="D92" s="42">
        <f t="shared" si="1"/>
        <v>26435641.718000002</v>
      </c>
      <c r="E92" s="42">
        <v>21859875</v>
      </c>
      <c r="F92" s="10">
        <v>4575766.7180000003</v>
      </c>
      <c r="G92" s="10">
        <v>3537691</v>
      </c>
      <c r="H92" s="77">
        <v>0</v>
      </c>
    </row>
    <row r="93" spans="1:8" x14ac:dyDescent="0.2">
      <c r="A93" s="7">
        <v>87</v>
      </c>
      <c r="B93" s="8" t="s">
        <v>175</v>
      </c>
      <c r="C93" s="28" t="s">
        <v>176</v>
      </c>
      <c r="D93" s="42">
        <f t="shared" si="1"/>
        <v>17511158.68</v>
      </c>
      <c r="E93" s="42">
        <v>9437769</v>
      </c>
      <c r="F93" s="10">
        <v>8073389.6799999997</v>
      </c>
      <c r="G93" s="10">
        <v>0</v>
      </c>
      <c r="H93" s="77">
        <v>0</v>
      </c>
    </row>
    <row r="94" spans="1:8" x14ac:dyDescent="0.2">
      <c r="A94" s="7">
        <v>88</v>
      </c>
      <c r="B94" s="8" t="s">
        <v>177</v>
      </c>
      <c r="C94" s="28" t="s">
        <v>178</v>
      </c>
      <c r="D94" s="42">
        <f t="shared" si="1"/>
        <v>156867200.00999999</v>
      </c>
      <c r="E94" s="42">
        <v>129599068</v>
      </c>
      <c r="F94" s="10">
        <v>27268132.010000002</v>
      </c>
      <c r="G94" s="10">
        <v>2677717</v>
      </c>
      <c r="H94" s="77">
        <v>0</v>
      </c>
    </row>
    <row r="95" spans="1:8" ht="13.5" customHeight="1" x14ac:dyDescent="0.2">
      <c r="A95" s="7">
        <v>89</v>
      </c>
      <c r="B95" s="14" t="s">
        <v>179</v>
      </c>
      <c r="C95" s="30" t="s">
        <v>180</v>
      </c>
      <c r="D95" s="42">
        <f t="shared" si="1"/>
        <v>102462338</v>
      </c>
      <c r="E95" s="42">
        <v>93623045</v>
      </c>
      <c r="F95" s="10">
        <v>8839293</v>
      </c>
      <c r="G95" s="10">
        <v>0</v>
      </c>
      <c r="H95" s="77">
        <v>0</v>
      </c>
    </row>
    <row r="96" spans="1:8" ht="14.25" customHeight="1" x14ac:dyDescent="0.2">
      <c r="A96" s="7">
        <v>90</v>
      </c>
      <c r="B96" s="8" t="s">
        <v>181</v>
      </c>
      <c r="C96" s="28" t="s">
        <v>182</v>
      </c>
      <c r="D96" s="42">
        <f t="shared" si="1"/>
        <v>96855703.739999995</v>
      </c>
      <c r="E96" s="42">
        <v>37205944</v>
      </c>
      <c r="F96" s="10">
        <v>19381422.739999998</v>
      </c>
      <c r="G96" s="10">
        <v>1269233</v>
      </c>
      <c r="H96" s="77">
        <v>40268337</v>
      </c>
    </row>
    <row r="97" spans="1:8" x14ac:dyDescent="0.2">
      <c r="A97" s="7">
        <v>91</v>
      </c>
      <c r="B97" s="14" t="s">
        <v>183</v>
      </c>
      <c r="C97" s="30" t="s">
        <v>184</v>
      </c>
      <c r="D97" s="42">
        <f t="shared" si="1"/>
        <v>11590206</v>
      </c>
      <c r="E97" s="42">
        <v>0</v>
      </c>
      <c r="F97" s="10">
        <v>11590206</v>
      </c>
      <c r="G97" s="10">
        <v>821150</v>
      </c>
      <c r="H97" s="77">
        <v>0</v>
      </c>
    </row>
    <row r="98" spans="1:8" x14ac:dyDescent="0.2">
      <c r="A98" s="7">
        <v>92</v>
      </c>
      <c r="B98" s="11" t="s">
        <v>185</v>
      </c>
      <c r="C98" s="28" t="s">
        <v>186</v>
      </c>
      <c r="D98" s="42">
        <f t="shared" si="1"/>
        <v>0</v>
      </c>
      <c r="E98" s="42">
        <v>0</v>
      </c>
      <c r="F98" s="10">
        <v>0</v>
      </c>
      <c r="G98" s="10">
        <v>0</v>
      </c>
      <c r="H98" s="77">
        <v>0</v>
      </c>
    </row>
    <row r="99" spans="1:8" x14ac:dyDescent="0.2">
      <c r="A99" s="7">
        <v>93</v>
      </c>
      <c r="B99" s="12" t="s">
        <v>187</v>
      </c>
      <c r="C99" s="28" t="s">
        <v>188</v>
      </c>
      <c r="D99" s="42">
        <f t="shared" si="1"/>
        <v>11698247.586234517</v>
      </c>
      <c r="E99" s="42">
        <v>5956820</v>
      </c>
      <c r="F99" s="10">
        <v>5741427.5862345183</v>
      </c>
      <c r="G99" s="10">
        <v>2197019</v>
      </c>
      <c r="H99" s="77">
        <v>0</v>
      </c>
    </row>
    <row r="100" spans="1:8" ht="24" x14ac:dyDescent="0.2">
      <c r="A100" s="7">
        <v>94</v>
      </c>
      <c r="B100" s="11" t="s">
        <v>189</v>
      </c>
      <c r="C100" s="29" t="s">
        <v>190</v>
      </c>
      <c r="D100" s="42">
        <f t="shared" si="1"/>
        <v>1730595</v>
      </c>
      <c r="E100" s="42">
        <v>0</v>
      </c>
      <c r="F100" s="10">
        <v>1730595</v>
      </c>
      <c r="G100" s="10">
        <v>183085</v>
      </c>
      <c r="H100" s="77">
        <v>0</v>
      </c>
    </row>
    <row r="101" spans="1:8" x14ac:dyDescent="0.2">
      <c r="A101" s="7">
        <v>95</v>
      </c>
      <c r="B101" s="11" t="s">
        <v>191</v>
      </c>
      <c r="C101" s="30" t="s">
        <v>192</v>
      </c>
      <c r="D101" s="42">
        <f t="shared" si="1"/>
        <v>6216388</v>
      </c>
      <c r="E101" s="42">
        <v>5679331</v>
      </c>
      <c r="F101" s="10">
        <v>537057</v>
      </c>
      <c r="G101" s="10">
        <v>430861</v>
      </c>
      <c r="H101" s="77">
        <v>0</v>
      </c>
    </row>
    <row r="102" spans="1:8" x14ac:dyDescent="0.2">
      <c r="A102" s="7">
        <v>96</v>
      </c>
      <c r="B102" s="12" t="s">
        <v>193</v>
      </c>
      <c r="C102" s="28" t="s">
        <v>194</v>
      </c>
      <c r="D102" s="42">
        <f t="shared" si="1"/>
        <v>22363329</v>
      </c>
      <c r="E102" s="42">
        <v>19428842</v>
      </c>
      <c r="F102" s="10">
        <v>2934487</v>
      </c>
      <c r="G102" s="10">
        <v>1275491</v>
      </c>
      <c r="H102" s="77">
        <v>0</v>
      </c>
    </row>
    <row r="103" spans="1:8" x14ac:dyDescent="0.2">
      <c r="A103" s="7">
        <v>97</v>
      </c>
      <c r="B103" s="11" t="s">
        <v>195</v>
      </c>
      <c r="C103" s="33" t="s">
        <v>196</v>
      </c>
      <c r="D103" s="42">
        <f t="shared" si="1"/>
        <v>25517043.237999998</v>
      </c>
      <c r="E103" s="42">
        <v>22710551</v>
      </c>
      <c r="F103" s="10">
        <v>2806492.2379999999</v>
      </c>
      <c r="G103" s="10">
        <v>1662476</v>
      </c>
      <c r="H103" s="77">
        <v>0</v>
      </c>
    </row>
    <row r="104" spans="1:8" x14ac:dyDescent="0.2">
      <c r="A104" s="7">
        <v>98</v>
      </c>
      <c r="B104" s="12" t="s">
        <v>197</v>
      </c>
      <c r="C104" s="28" t="s">
        <v>198</v>
      </c>
      <c r="D104" s="42">
        <f t="shared" si="1"/>
        <v>25084989.085999999</v>
      </c>
      <c r="E104" s="42">
        <v>23980219</v>
      </c>
      <c r="F104" s="10">
        <v>1104770.0860000001</v>
      </c>
      <c r="G104" s="10">
        <v>141490</v>
      </c>
      <c r="H104" s="77">
        <v>0</v>
      </c>
    </row>
    <row r="105" spans="1:8" x14ac:dyDescent="0.2">
      <c r="A105" s="7">
        <v>99</v>
      </c>
      <c r="B105" s="12" t="s">
        <v>199</v>
      </c>
      <c r="C105" s="28" t="s">
        <v>200</v>
      </c>
      <c r="D105" s="42">
        <f t="shared" si="1"/>
        <v>72639440.851999998</v>
      </c>
      <c r="E105" s="42">
        <v>67838304</v>
      </c>
      <c r="F105" s="10">
        <v>4801136.852</v>
      </c>
      <c r="G105" s="10">
        <v>1572266</v>
      </c>
      <c r="H105" s="77">
        <v>0</v>
      </c>
    </row>
    <row r="106" spans="1:8" x14ac:dyDescent="0.2">
      <c r="A106" s="7">
        <v>100</v>
      </c>
      <c r="B106" s="11" t="s">
        <v>201</v>
      </c>
      <c r="C106" s="30" t="s">
        <v>202</v>
      </c>
      <c r="D106" s="42">
        <f t="shared" si="1"/>
        <v>30413314.607999999</v>
      </c>
      <c r="E106" s="42">
        <v>28034826</v>
      </c>
      <c r="F106" s="10">
        <v>2378488.608</v>
      </c>
      <c r="G106" s="10">
        <v>1173375</v>
      </c>
      <c r="H106" s="77">
        <v>0</v>
      </c>
    </row>
    <row r="107" spans="1:8" x14ac:dyDescent="0.2">
      <c r="A107" s="7">
        <v>101</v>
      </c>
      <c r="B107" s="11" t="s">
        <v>203</v>
      </c>
      <c r="C107" s="29" t="s">
        <v>204</v>
      </c>
      <c r="D107" s="42">
        <f t="shared" si="1"/>
        <v>37220196.522</v>
      </c>
      <c r="E107" s="42">
        <v>32313864</v>
      </c>
      <c r="F107" s="10">
        <v>4906332.5219999999</v>
      </c>
      <c r="G107" s="10">
        <v>920738</v>
      </c>
      <c r="H107" s="77">
        <v>0</v>
      </c>
    </row>
    <row r="108" spans="1:8" x14ac:dyDescent="0.2">
      <c r="A108" s="7">
        <v>102</v>
      </c>
      <c r="B108" s="8" t="s">
        <v>205</v>
      </c>
      <c r="C108" s="29" t="s">
        <v>206</v>
      </c>
      <c r="D108" s="42">
        <f t="shared" si="1"/>
        <v>79142176.425999999</v>
      </c>
      <c r="E108" s="42">
        <v>73984405</v>
      </c>
      <c r="F108" s="10">
        <v>5157771.426</v>
      </c>
      <c r="G108" s="10">
        <v>4080605</v>
      </c>
      <c r="H108" s="77">
        <v>0</v>
      </c>
    </row>
    <row r="109" spans="1:8" x14ac:dyDescent="0.2">
      <c r="A109" s="7">
        <v>103</v>
      </c>
      <c r="B109" s="8" t="s">
        <v>207</v>
      </c>
      <c r="C109" s="29" t="s">
        <v>208</v>
      </c>
      <c r="D109" s="42">
        <f t="shared" si="1"/>
        <v>69038908.083999991</v>
      </c>
      <c r="E109" s="42">
        <v>60083731</v>
      </c>
      <c r="F109" s="10">
        <v>8955177.0839999989</v>
      </c>
      <c r="G109" s="10">
        <v>2205447</v>
      </c>
      <c r="H109" s="77">
        <v>0</v>
      </c>
    </row>
    <row r="110" spans="1:8" x14ac:dyDescent="0.2">
      <c r="A110" s="7">
        <v>104</v>
      </c>
      <c r="B110" s="12" t="s">
        <v>209</v>
      </c>
      <c r="C110" s="28" t="s">
        <v>210</v>
      </c>
      <c r="D110" s="42">
        <f t="shared" si="1"/>
        <v>24856857.719999999</v>
      </c>
      <c r="E110" s="42">
        <v>21553376</v>
      </c>
      <c r="F110" s="10">
        <v>3303481.7199999997</v>
      </c>
      <c r="G110" s="10">
        <v>1900292</v>
      </c>
      <c r="H110" s="77">
        <v>0</v>
      </c>
    </row>
    <row r="111" spans="1:8" x14ac:dyDescent="0.2">
      <c r="A111" s="7">
        <v>105</v>
      </c>
      <c r="B111" s="14" t="s">
        <v>211</v>
      </c>
      <c r="C111" s="30" t="s">
        <v>212</v>
      </c>
      <c r="D111" s="42">
        <f t="shared" si="1"/>
        <v>35242770.372000001</v>
      </c>
      <c r="E111" s="42">
        <v>32686699</v>
      </c>
      <c r="F111" s="10">
        <v>2556071.372</v>
      </c>
      <c r="G111" s="10">
        <v>654209</v>
      </c>
      <c r="H111" s="77">
        <v>0</v>
      </c>
    </row>
    <row r="112" spans="1:8" x14ac:dyDescent="0.2">
      <c r="A112" s="7">
        <v>106</v>
      </c>
      <c r="B112" s="8" t="s">
        <v>213</v>
      </c>
      <c r="C112" s="29" t="s">
        <v>214</v>
      </c>
      <c r="D112" s="42">
        <f t="shared" si="1"/>
        <v>37467277.987512954</v>
      </c>
      <c r="E112" s="42">
        <v>33217974</v>
      </c>
      <c r="F112" s="10">
        <v>4249303.9875129536</v>
      </c>
      <c r="G112" s="10">
        <v>2189322</v>
      </c>
      <c r="H112" s="77">
        <v>0</v>
      </c>
    </row>
    <row r="113" spans="1:8" x14ac:dyDescent="0.2">
      <c r="A113" s="7">
        <v>107</v>
      </c>
      <c r="B113" s="11" t="s">
        <v>215</v>
      </c>
      <c r="C113" s="29" t="s">
        <v>216</v>
      </c>
      <c r="D113" s="42">
        <f t="shared" si="1"/>
        <v>51777040.372000001</v>
      </c>
      <c r="E113" s="42">
        <v>39080955</v>
      </c>
      <c r="F113" s="10">
        <v>12696085.372</v>
      </c>
      <c r="G113" s="10">
        <v>3432707</v>
      </c>
      <c r="H113" s="77">
        <v>0</v>
      </c>
    </row>
    <row r="114" spans="1:8" x14ac:dyDescent="0.2">
      <c r="A114" s="7">
        <v>108</v>
      </c>
      <c r="B114" s="12" t="s">
        <v>217</v>
      </c>
      <c r="C114" s="28" t="s">
        <v>218</v>
      </c>
      <c r="D114" s="42">
        <f t="shared" si="1"/>
        <v>30586936.546</v>
      </c>
      <c r="E114" s="42">
        <v>25560537</v>
      </c>
      <c r="F114" s="10">
        <v>5026399.5460000001</v>
      </c>
      <c r="G114" s="10">
        <v>3781497</v>
      </c>
      <c r="H114" s="77">
        <v>0</v>
      </c>
    </row>
    <row r="115" spans="1:8" ht="12" customHeight="1" x14ac:dyDescent="0.2">
      <c r="A115" s="7">
        <v>109</v>
      </c>
      <c r="B115" s="12" t="s">
        <v>219</v>
      </c>
      <c r="C115" s="28" t="s">
        <v>220</v>
      </c>
      <c r="D115" s="42">
        <f t="shared" si="1"/>
        <v>39828960.995999999</v>
      </c>
      <c r="E115" s="42">
        <v>35408449</v>
      </c>
      <c r="F115" s="10">
        <v>4420511.9959999993</v>
      </c>
      <c r="G115" s="10">
        <v>2864536</v>
      </c>
      <c r="H115" s="77">
        <v>0</v>
      </c>
    </row>
    <row r="116" spans="1:8" x14ac:dyDescent="0.2">
      <c r="A116" s="7">
        <v>110</v>
      </c>
      <c r="B116" s="8" t="s">
        <v>221</v>
      </c>
      <c r="C116" s="29" t="s">
        <v>222</v>
      </c>
      <c r="D116" s="42">
        <f t="shared" si="1"/>
        <v>66400141.035999998</v>
      </c>
      <c r="E116" s="42">
        <v>60252788</v>
      </c>
      <c r="F116" s="10">
        <v>6147353.0360000003</v>
      </c>
      <c r="G116" s="10">
        <v>2277704</v>
      </c>
      <c r="H116" s="77">
        <v>0</v>
      </c>
    </row>
    <row r="117" spans="1:8" x14ac:dyDescent="0.2">
      <c r="A117" s="7">
        <v>111</v>
      </c>
      <c r="B117" s="11" t="s">
        <v>223</v>
      </c>
      <c r="C117" s="29" t="s">
        <v>224</v>
      </c>
      <c r="D117" s="42">
        <f t="shared" si="1"/>
        <v>31275160.978</v>
      </c>
      <c r="E117" s="42">
        <v>28263040</v>
      </c>
      <c r="F117" s="10">
        <v>3012120.9780000001</v>
      </c>
      <c r="G117" s="10">
        <v>2279876</v>
      </c>
      <c r="H117" s="77">
        <v>0</v>
      </c>
    </row>
    <row r="118" spans="1:8" x14ac:dyDescent="0.2">
      <c r="A118" s="7">
        <v>112</v>
      </c>
      <c r="B118" s="8" t="s">
        <v>225</v>
      </c>
      <c r="C118" s="28" t="s">
        <v>226</v>
      </c>
      <c r="D118" s="42">
        <f t="shared" si="1"/>
        <v>1011513</v>
      </c>
      <c r="E118" s="42">
        <v>0</v>
      </c>
      <c r="F118" s="10">
        <v>1011513</v>
      </c>
      <c r="G118" s="10">
        <v>0</v>
      </c>
      <c r="H118" s="77">
        <v>0</v>
      </c>
    </row>
    <row r="119" spans="1:8" x14ac:dyDescent="0.2">
      <c r="A119" s="7">
        <v>113</v>
      </c>
      <c r="B119" s="8" t="s">
        <v>227</v>
      </c>
      <c r="C119" s="29" t="s">
        <v>228</v>
      </c>
      <c r="D119" s="42">
        <f t="shared" si="1"/>
        <v>0</v>
      </c>
      <c r="E119" s="42">
        <v>0</v>
      </c>
      <c r="F119" s="10">
        <v>0</v>
      </c>
      <c r="G119" s="10">
        <v>0</v>
      </c>
      <c r="H119" s="77">
        <v>0</v>
      </c>
    </row>
    <row r="120" spans="1:8" x14ac:dyDescent="0.2">
      <c r="A120" s="7">
        <v>114</v>
      </c>
      <c r="B120" s="12" t="s">
        <v>229</v>
      </c>
      <c r="C120" s="28" t="s">
        <v>230</v>
      </c>
      <c r="D120" s="42">
        <f t="shared" si="1"/>
        <v>245854</v>
      </c>
      <c r="E120" s="42">
        <v>0</v>
      </c>
      <c r="F120" s="10">
        <v>245854</v>
      </c>
      <c r="G120" s="10">
        <v>0</v>
      </c>
      <c r="H120" s="77">
        <v>0</v>
      </c>
    </row>
    <row r="121" spans="1:8" ht="13.5" customHeight="1" x14ac:dyDescent="0.2">
      <c r="A121" s="7">
        <v>115</v>
      </c>
      <c r="B121" s="12" t="s">
        <v>231</v>
      </c>
      <c r="C121" s="28" t="s">
        <v>232</v>
      </c>
      <c r="D121" s="42">
        <f t="shared" si="1"/>
        <v>3903</v>
      </c>
      <c r="E121" s="42">
        <v>0</v>
      </c>
      <c r="F121" s="10">
        <v>3903</v>
      </c>
      <c r="G121" s="10">
        <v>0</v>
      </c>
      <c r="H121" s="77">
        <v>0</v>
      </c>
    </row>
    <row r="122" spans="1:8" x14ac:dyDescent="0.2">
      <c r="A122" s="7">
        <v>116</v>
      </c>
      <c r="B122" s="12" t="s">
        <v>233</v>
      </c>
      <c r="C122" s="28" t="s">
        <v>234</v>
      </c>
      <c r="D122" s="42">
        <f t="shared" si="1"/>
        <v>0</v>
      </c>
      <c r="E122" s="42">
        <v>0</v>
      </c>
      <c r="F122" s="10">
        <v>0</v>
      </c>
      <c r="G122" s="10">
        <v>0</v>
      </c>
      <c r="H122" s="77">
        <v>0</v>
      </c>
    </row>
    <row r="123" spans="1:8" ht="24" x14ac:dyDescent="0.2">
      <c r="A123" s="7">
        <v>117</v>
      </c>
      <c r="B123" s="12" t="s">
        <v>235</v>
      </c>
      <c r="C123" s="28" t="s">
        <v>236</v>
      </c>
      <c r="D123" s="42">
        <f t="shared" si="1"/>
        <v>0</v>
      </c>
      <c r="E123" s="42">
        <v>0</v>
      </c>
      <c r="F123" s="10">
        <v>0</v>
      </c>
      <c r="G123" s="10">
        <v>0</v>
      </c>
      <c r="H123" s="77">
        <v>0</v>
      </c>
    </row>
    <row r="124" spans="1:8" x14ac:dyDescent="0.2">
      <c r="A124" s="7">
        <v>118</v>
      </c>
      <c r="B124" s="12" t="s">
        <v>237</v>
      </c>
      <c r="C124" s="28" t="s">
        <v>238</v>
      </c>
      <c r="D124" s="42">
        <f t="shared" si="1"/>
        <v>0</v>
      </c>
      <c r="E124" s="42">
        <v>0</v>
      </c>
      <c r="F124" s="10">
        <v>0</v>
      </c>
      <c r="G124" s="10">
        <v>0</v>
      </c>
      <c r="H124" s="77">
        <v>0</v>
      </c>
    </row>
    <row r="125" spans="1:8" ht="12.75" customHeight="1" x14ac:dyDescent="0.2">
      <c r="A125" s="7">
        <v>119</v>
      </c>
      <c r="B125" s="12" t="s">
        <v>239</v>
      </c>
      <c r="C125" s="28" t="s">
        <v>240</v>
      </c>
      <c r="D125" s="42">
        <f t="shared" si="1"/>
        <v>4867909</v>
      </c>
      <c r="E125" s="42">
        <v>0</v>
      </c>
      <c r="F125" s="10">
        <v>4867909</v>
      </c>
      <c r="G125" s="10">
        <v>0</v>
      </c>
      <c r="H125" s="77">
        <v>0</v>
      </c>
    </row>
    <row r="126" spans="1:8" x14ac:dyDescent="0.2">
      <c r="A126" s="7">
        <v>120</v>
      </c>
      <c r="B126" s="22" t="s">
        <v>241</v>
      </c>
      <c r="C126" s="34" t="s">
        <v>242</v>
      </c>
      <c r="D126" s="42">
        <f t="shared" si="1"/>
        <v>0</v>
      </c>
      <c r="E126" s="42">
        <v>0</v>
      </c>
      <c r="F126" s="10">
        <v>0</v>
      </c>
      <c r="G126" s="10">
        <v>0</v>
      </c>
      <c r="H126" s="77">
        <v>0</v>
      </c>
    </row>
    <row r="127" spans="1:8" x14ac:dyDescent="0.2">
      <c r="A127" s="7">
        <v>121</v>
      </c>
      <c r="B127" s="11" t="s">
        <v>243</v>
      </c>
      <c r="C127" s="29" t="s">
        <v>244</v>
      </c>
      <c r="D127" s="42">
        <f t="shared" si="1"/>
        <v>20112455</v>
      </c>
      <c r="E127" s="42">
        <v>0</v>
      </c>
      <c r="F127" s="10">
        <v>0</v>
      </c>
      <c r="G127" s="10">
        <v>0</v>
      </c>
      <c r="H127" s="77">
        <v>20112455</v>
      </c>
    </row>
    <row r="128" spans="1:8" x14ac:dyDescent="0.2">
      <c r="A128" s="7">
        <v>122</v>
      </c>
      <c r="B128" s="12" t="s">
        <v>245</v>
      </c>
      <c r="C128" s="28" t="s">
        <v>246</v>
      </c>
      <c r="D128" s="42">
        <f t="shared" si="1"/>
        <v>0</v>
      </c>
      <c r="E128" s="42">
        <v>0</v>
      </c>
      <c r="F128" s="10">
        <v>0</v>
      </c>
      <c r="G128" s="10">
        <v>0</v>
      </c>
      <c r="H128" s="77">
        <v>0</v>
      </c>
    </row>
    <row r="129" spans="1:8" x14ac:dyDescent="0.2">
      <c r="A129" s="7">
        <v>123</v>
      </c>
      <c r="B129" s="8" t="s">
        <v>247</v>
      </c>
      <c r="C129" s="35" t="s">
        <v>248</v>
      </c>
      <c r="D129" s="42">
        <f t="shared" si="1"/>
        <v>0</v>
      </c>
      <c r="E129" s="42">
        <v>0</v>
      </c>
      <c r="F129" s="10">
        <v>0</v>
      </c>
      <c r="G129" s="10">
        <v>0</v>
      </c>
      <c r="H129" s="77">
        <v>0</v>
      </c>
    </row>
    <row r="130" spans="1:8" ht="24" x14ac:dyDescent="0.2">
      <c r="A130" s="7">
        <v>124</v>
      </c>
      <c r="B130" s="12" t="s">
        <v>249</v>
      </c>
      <c r="C130" s="28" t="s">
        <v>250</v>
      </c>
      <c r="D130" s="42">
        <f t="shared" si="1"/>
        <v>0</v>
      </c>
      <c r="E130" s="42">
        <v>0</v>
      </c>
      <c r="F130" s="10">
        <v>0</v>
      </c>
      <c r="G130" s="10">
        <v>0</v>
      </c>
      <c r="H130" s="77">
        <v>0</v>
      </c>
    </row>
    <row r="131" spans="1:8" ht="21.75" customHeight="1" x14ac:dyDescent="0.2">
      <c r="A131" s="7">
        <v>125</v>
      </c>
      <c r="B131" s="12" t="s">
        <v>251</v>
      </c>
      <c r="C131" s="28" t="s">
        <v>252</v>
      </c>
      <c r="D131" s="42">
        <f t="shared" si="1"/>
        <v>0</v>
      </c>
      <c r="E131" s="42">
        <v>0</v>
      </c>
      <c r="F131" s="10">
        <v>0</v>
      </c>
      <c r="G131" s="10">
        <v>0</v>
      </c>
      <c r="H131" s="77">
        <v>0</v>
      </c>
    </row>
    <row r="132" spans="1:8" x14ac:dyDescent="0.2">
      <c r="A132" s="7">
        <v>126</v>
      </c>
      <c r="B132" s="11" t="s">
        <v>253</v>
      </c>
      <c r="C132" s="28" t="s">
        <v>254</v>
      </c>
      <c r="D132" s="42">
        <f t="shared" si="1"/>
        <v>22977</v>
      </c>
      <c r="E132" s="42">
        <v>0</v>
      </c>
      <c r="F132" s="10">
        <v>22977</v>
      </c>
      <c r="G132" s="10">
        <v>7324</v>
      </c>
      <c r="H132" s="77">
        <v>0</v>
      </c>
    </row>
    <row r="133" spans="1:8" x14ac:dyDescent="0.2">
      <c r="A133" s="7">
        <v>127</v>
      </c>
      <c r="B133" s="14" t="s">
        <v>255</v>
      </c>
      <c r="C133" s="30" t="s">
        <v>256</v>
      </c>
      <c r="D133" s="42">
        <f t="shared" si="1"/>
        <v>0</v>
      </c>
      <c r="E133" s="42">
        <v>0</v>
      </c>
      <c r="F133" s="10">
        <v>0</v>
      </c>
      <c r="G133" s="10">
        <v>0</v>
      </c>
      <c r="H133" s="77">
        <v>0</v>
      </c>
    </row>
    <row r="134" spans="1:8" x14ac:dyDescent="0.2">
      <c r="A134" s="7">
        <v>128</v>
      </c>
      <c r="B134" s="12" t="s">
        <v>257</v>
      </c>
      <c r="C134" s="28" t="s">
        <v>258</v>
      </c>
      <c r="D134" s="42">
        <f t="shared" si="1"/>
        <v>0</v>
      </c>
      <c r="E134" s="42">
        <v>0</v>
      </c>
      <c r="F134" s="10">
        <v>0</v>
      </c>
      <c r="G134" s="10">
        <v>0</v>
      </c>
      <c r="H134" s="77">
        <v>0</v>
      </c>
    </row>
    <row r="135" spans="1:8" ht="24" customHeight="1" x14ac:dyDescent="0.2">
      <c r="A135" s="7">
        <v>129</v>
      </c>
      <c r="B135" s="8" t="s">
        <v>259</v>
      </c>
      <c r="C135" s="29" t="s">
        <v>260</v>
      </c>
      <c r="D135" s="42">
        <f t="shared" si="1"/>
        <v>449561</v>
      </c>
      <c r="E135" s="42">
        <v>0</v>
      </c>
      <c r="F135" s="10">
        <v>449561</v>
      </c>
      <c r="G135" s="10">
        <v>0</v>
      </c>
      <c r="H135" s="77">
        <v>0</v>
      </c>
    </row>
    <row r="136" spans="1:8" x14ac:dyDescent="0.2">
      <c r="A136" s="7">
        <v>130</v>
      </c>
      <c r="B136" s="11" t="s">
        <v>261</v>
      </c>
      <c r="C136" s="29" t="s">
        <v>262</v>
      </c>
      <c r="D136" s="42">
        <f t="shared" ref="D136:D154" si="2">E136+F136+H136</f>
        <v>0</v>
      </c>
      <c r="E136" s="42">
        <v>0</v>
      </c>
      <c r="F136" s="10">
        <v>0</v>
      </c>
      <c r="G136" s="10">
        <v>0</v>
      </c>
      <c r="H136" s="77">
        <v>0</v>
      </c>
    </row>
    <row r="137" spans="1:8" x14ac:dyDescent="0.2">
      <c r="A137" s="7">
        <v>131</v>
      </c>
      <c r="B137" s="12" t="s">
        <v>263</v>
      </c>
      <c r="C137" s="28" t="s">
        <v>264</v>
      </c>
      <c r="D137" s="42">
        <f t="shared" si="2"/>
        <v>1742051</v>
      </c>
      <c r="E137" s="42">
        <v>0</v>
      </c>
      <c r="F137" s="10">
        <v>1742051</v>
      </c>
      <c r="G137" s="10">
        <v>0</v>
      </c>
      <c r="H137" s="77">
        <v>0</v>
      </c>
    </row>
    <row r="138" spans="1:8" x14ac:dyDescent="0.2">
      <c r="A138" s="7">
        <v>132</v>
      </c>
      <c r="B138" s="12" t="s">
        <v>265</v>
      </c>
      <c r="C138" s="28" t="s">
        <v>266</v>
      </c>
      <c r="D138" s="42">
        <f t="shared" si="2"/>
        <v>0</v>
      </c>
      <c r="E138" s="42">
        <v>0</v>
      </c>
      <c r="F138" s="10">
        <v>0</v>
      </c>
      <c r="G138" s="10">
        <v>0</v>
      </c>
      <c r="H138" s="77">
        <v>0</v>
      </c>
    </row>
    <row r="139" spans="1:8" ht="13.5" customHeight="1" x14ac:dyDescent="0.2">
      <c r="A139" s="7">
        <v>133</v>
      </c>
      <c r="B139" s="12" t="s">
        <v>267</v>
      </c>
      <c r="C139" s="28" t="s">
        <v>268</v>
      </c>
      <c r="D139" s="42">
        <f t="shared" si="2"/>
        <v>76819134</v>
      </c>
      <c r="E139" s="42">
        <v>0</v>
      </c>
      <c r="F139" s="10">
        <v>76819134</v>
      </c>
      <c r="G139" s="10">
        <v>0</v>
      </c>
      <c r="H139" s="77">
        <v>0</v>
      </c>
    </row>
    <row r="140" spans="1:8" x14ac:dyDescent="0.2">
      <c r="A140" s="7">
        <v>134</v>
      </c>
      <c r="B140" s="12" t="s">
        <v>269</v>
      </c>
      <c r="C140" s="28" t="s">
        <v>270</v>
      </c>
      <c r="D140" s="42">
        <f t="shared" si="2"/>
        <v>209550368</v>
      </c>
      <c r="E140" s="42">
        <v>0</v>
      </c>
      <c r="F140" s="10">
        <v>157109448</v>
      </c>
      <c r="G140" s="10">
        <v>0</v>
      </c>
      <c r="H140" s="77">
        <v>52440920</v>
      </c>
    </row>
    <row r="141" spans="1:8" x14ac:dyDescent="0.2">
      <c r="A141" s="7">
        <v>135</v>
      </c>
      <c r="B141" s="12" t="s">
        <v>271</v>
      </c>
      <c r="C141" s="28" t="s">
        <v>272</v>
      </c>
      <c r="D141" s="42">
        <f t="shared" si="2"/>
        <v>32897618</v>
      </c>
      <c r="E141" s="42">
        <v>0</v>
      </c>
      <c r="F141" s="10">
        <v>32897618</v>
      </c>
      <c r="G141" s="10">
        <v>0</v>
      </c>
      <c r="H141" s="77">
        <v>0</v>
      </c>
    </row>
    <row r="142" spans="1:8" x14ac:dyDescent="0.2">
      <c r="A142" s="7">
        <v>136</v>
      </c>
      <c r="B142" s="8" t="s">
        <v>273</v>
      </c>
      <c r="C142" s="29" t="s">
        <v>274</v>
      </c>
      <c r="D142" s="42">
        <f t="shared" si="2"/>
        <v>49885772</v>
      </c>
      <c r="E142" s="42">
        <v>0</v>
      </c>
      <c r="F142" s="10">
        <v>49885772</v>
      </c>
      <c r="G142" s="10">
        <v>5577010</v>
      </c>
      <c r="H142" s="77">
        <v>0</v>
      </c>
    </row>
    <row r="143" spans="1:8" ht="10.5" customHeight="1" x14ac:dyDescent="0.2">
      <c r="A143" s="7">
        <v>137</v>
      </c>
      <c r="B143" s="12" t="s">
        <v>275</v>
      </c>
      <c r="C143" s="28" t="s">
        <v>276</v>
      </c>
      <c r="D143" s="42">
        <f t="shared" si="2"/>
        <v>1727596</v>
      </c>
      <c r="E143" s="42">
        <v>0</v>
      </c>
      <c r="F143" s="10">
        <v>1727596</v>
      </c>
      <c r="G143" s="10">
        <v>0</v>
      </c>
      <c r="H143" s="77">
        <v>0</v>
      </c>
    </row>
    <row r="144" spans="1:8" x14ac:dyDescent="0.2">
      <c r="A144" s="7">
        <v>138</v>
      </c>
      <c r="B144" s="8" t="s">
        <v>277</v>
      </c>
      <c r="C144" s="28" t="s">
        <v>278</v>
      </c>
      <c r="D144" s="42">
        <f t="shared" si="2"/>
        <v>17660498</v>
      </c>
      <c r="E144" s="42">
        <v>0</v>
      </c>
      <c r="F144" s="10">
        <v>17660498</v>
      </c>
      <c r="G144" s="10">
        <v>0</v>
      </c>
      <c r="H144" s="77">
        <v>0</v>
      </c>
    </row>
    <row r="145" spans="1:8" x14ac:dyDescent="0.2">
      <c r="A145" s="7">
        <v>139</v>
      </c>
      <c r="B145" s="14" t="s">
        <v>279</v>
      </c>
      <c r="C145" s="30" t="s">
        <v>280</v>
      </c>
      <c r="D145" s="42">
        <f t="shared" si="2"/>
        <v>15756595.976106497</v>
      </c>
      <c r="E145" s="42">
        <v>0</v>
      </c>
      <c r="F145" s="10">
        <v>15756595.976106497</v>
      </c>
      <c r="G145" s="10">
        <v>0</v>
      </c>
      <c r="H145" s="77">
        <v>0</v>
      </c>
    </row>
    <row r="146" spans="1:8" x14ac:dyDescent="0.2">
      <c r="A146" s="7">
        <v>140</v>
      </c>
      <c r="B146" s="12" t="s">
        <v>281</v>
      </c>
      <c r="C146" s="28" t="s">
        <v>282</v>
      </c>
      <c r="D146" s="42">
        <f t="shared" si="2"/>
        <v>36700339</v>
      </c>
      <c r="E146" s="42">
        <v>0</v>
      </c>
      <c r="F146" s="10">
        <v>32552176</v>
      </c>
      <c r="G146" s="10">
        <v>0</v>
      </c>
      <c r="H146" s="77">
        <v>4148163</v>
      </c>
    </row>
    <row r="147" spans="1:8" x14ac:dyDescent="0.2">
      <c r="A147" s="7">
        <v>141</v>
      </c>
      <c r="B147" s="12" t="s">
        <v>283</v>
      </c>
      <c r="C147" s="28" t="s">
        <v>284</v>
      </c>
      <c r="D147" s="42">
        <f t="shared" si="2"/>
        <v>17303807.32</v>
      </c>
      <c r="E147" s="42">
        <v>0</v>
      </c>
      <c r="F147" s="10">
        <v>17303807.32</v>
      </c>
      <c r="G147" s="10">
        <v>0</v>
      </c>
      <c r="H147" s="77">
        <v>0</v>
      </c>
    </row>
    <row r="148" spans="1:8" x14ac:dyDescent="0.2">
      <c r="A148" s="7">
        <v>142</v>
      </c>
      <c r="B148" s="12" t="s">
        <v>285</v>
      </c>
      <c r="C148" s="28" t="s">
        <v>286</v>
      </c>
      <c r="D148" s="42">
        <f t="shared" si="2"/>
        <v>21032956</v>
      </c>
      <c r="E148" s="42">
        <v>0</v>
      </c>
      <c r="F148" s="10">
        <v>21032956</v>
      </c>
      <c r="G148" s="10">
        <v>1788625</v>
      </c>
      <c r="H148" s="77">
        <v>0</v>
      </c>
    </row>
    <row r="149" spans="1:8" x14ac:dyDescent="0.2">
      <c r="A149" s="7">
        <v>143</v>
      </c>
      <c r="B149" s="14" t="s">
        <v>287</v>
      </c>
      <c r="C149" s="30" t="s">
        <v>288</v>
      </c>
      <c r="D149" s="42">
        <f t="shared" si="2"/>
        <v>317328</v>
      </c>
      <c r="E149" s="42">
        <v>0</v>
      </c>
      <c r="F149" s="10">
        <v>317328</v>
      </c>
      <c r="G149" s="10">
        <v>0</v>
      </c>
      <c r="H149" s="77">
        <v>0</v>
      </c>
    </row>
    <row r="150" spans="1:8" x14ac:dyDescent="0.2">
      <c r="A150" s="7">
        <v>144</v>
      </c>
      <c r="B150" s="11" t="s">
        <v>289</v>
      </c>
      <c r="C150" s="30" t="s">
        <v>290</v>
      </c>
      <c r="D150" s="42">
        <f t="shared" si="2"/>
        <v>166858694.634</v>
      </c>
      <c r="E150" s="42">
        <v>152150403</v>
      </c>
      <c r="F150" s="10">
        <v>14708291.634</v>
      </c>
      <c r="G150" s="10">
        <v>1690946</v>
      </c>
      <c r="H150" s="77">
        <v>0</v>
      </c>
    </row>
    <row r="151" spans="1:8" x14ac:dyDescent="0.2">
      <c r="A151" s="7">
        <v>145</v>
      </c>
      <c r="B151" s="12" t="s">
        <v>291</v>
      </c>
      <c r="C151" s="28" t="s">
        <v>292</v>
      </c>
      <c r="D151" s="42">
        <f t="shared" si="2"/>
        <v>2312986</v>
      </c>
      <c r="E151" s="42">
        <v>0</v>
      </c>
      <c r="F151" s="10">
        <v>2312986</v>
      </c>
      <c r="G151" s="10">
        <v>0</v>
      </c>
      <c r="H151" s="77">
        <v>0</v>
      </c>
    </row>
    <row r="152" spans="1:8" x14ac:dyDescent="0.2">
      <c r="A152" s="7">
        <v>146</v>
      </c>
      <c r="B152" s="8" t="s">
        <v>293</v>
      </c>
      <c r="C152" s="29" t="s">
        <v>294</v>
      </c>
      <c r="D152" s="42">
        <f t="shared" si="2"/>
        <v>10367497</v>
      </c>
      <c r="E152" s="42">
        <v>0</v>
      </c>
      <c r="F152" s="10">
        <v>10367497</v>
      </c>
      <c r="G152" s="10">
        <v>10367497</v>
      </c>
      <c r="H152" s="77">
        <v>0</v>
      </c>
    </row>
    <row r="153" spans="1:8" x14ac:dyDescent="0.2">
      <c r="A153" s="7">
        <v>147</v>
      </c>
      <c r="B153" s="8" t="s">
        <v>295</v>
      </c>
      <c r="C153" s="29" t="s">
        <v>296</v>
      </c>
      <c r="D153" s="42">
        <f t="shared" si="2"/>
        <v>0</v>
      </c>
      <c r="E153" s="42">
        <v>0</v>
      </c>
      <c r="F153" s="10">
        <v>0</v>
      </c>
      <c r="G153" s="10">
        <v>0</v>
      </c>
      <c r="H153" s="77">
        <v>0</v>
      </c>
    </row>
    <row r="154" spans="1:8" ht="12.75" x14ac:dyDescent="0.2">
      <c r="A154" s="7">
        <v>148</v>
      </c>
      <c r="B154" s="25" t="s">
        <v>297</v>
      </c>
      <c r="C154" s="26" t="s">
        <v>298</v>
      </c>
      <c r="D154" s="42">
        <f t="shared" si="2"/>
        <v>0</v>
      </c>
      <c r="E154" s="42">
        <v>0</v>
      </c>
      <c r="F154" s="10">
        <v>0</v>
      </c>
      <c r="G154" s="10">
        <v>0</v>
      </c>
      <c r="H154" s="77">
        <v>0</v>
      </c>
    </row>
    <row r="156" spans="1:8" x14ac:dyDescent="0.2">
      <c r="A156" s="210" t="s">
        <v>370</v>
      </c>
      <c r="B156" s="210"/>
      <c r="C156" s="210"/>
      <c r="D156" s="210"/>
      <c r="E156" s="210"/>
      <c r="F156" s="210"/>
      <c r="G156" s="210"/>
      <c r="H156" s="210"/>
    </row>
    <row r="157" spans="1:8" x14ac:dyDescent="0.2">
      <c r="A157" s="210" t="s">
        <v>372</v>
      </c>
      <c r="B157" s="210"/>
      <c r="C157" s="210"/>
      <c r="D157" s="210"/>
      <c r="E157" s="210"/>
      <c r="F157" s="210"/>
      <c r="G157" s="210"/>
      <c r="H157" s="210"/>
    </row>
  </sheetData>
  <mergeCells count="11">
    <mergeCell ref="A156:H156"/>
    <mergeCell ref="A157:H157"/>
    <mergeCell ref="A2:G2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3" sqref="I1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90" t="s">
        <v>324</v>
      </c>
      <c r="B2" s="190"/>
      <c r="C2" s="190"/>
      <c r="D2" s="190"/>
      <c r="E2" s="190"/>
    </row>
    <row r="3" spans="1:5" x14ac:dyDescent="0.2">
      <c r="C3" s="4"/>
      <c r="E3" s="3" t="s">
        <v>327</v>
      </c>
    </row>
    <row r="4" spans="1:5" s="5" customFormat="1" ht="24.75" customHeight="1" x14ac:dyDescent="0.2">
      <c r="A4" s="191" t="s">
        <v>0</v>
      </c>
      <c r="B4" s="191" t="s">
        <v>1</v>
      </c>
      <c r="C4" s="193" t="s">
        <v>2</v>
      </c>
      <c r="D4" s="187" t="s">
        <v>325</v>
      </c>
      <c r="E4" s="187"/>
    </row>
    <row r="5" spans="1:5" ht="51.75" customHeight="1" x14ac:dyDescent="0.2">
      <c r="A5" s="192"/>
      <c r="B5" s="192"/>
      <c r="C5" s="194"/>
      <c r="D5" s="107" t="s">
        <v>320</v>
      </c>
      <c r="E5" s="6" t="s">
        <v>326</v>
      </c>
    </row>
    <row r="6" spans="1:5" ht="12" customHeight="1" x14ac:dyDescent="0.2">
      <c r="A6" s="7">
        <v>1</v>
      </c>
      <c r="B6" s="8" t="s">
        <v>3</v>
      </c>
      <c r="C6" s="29" t="s">
        <v>4</v>
      </c>
      <c r="D6" s="39">
        <v>7215550</v>
      </c>
      <c r="E6" s="39">
        <v>30515</v>
      </c>
    </row>
    <row r="7" spans="1:5" x14ac:dyDescent="0.2">
      <c r="A7" s="7">
        <v>2</v>
      </c>
      <c r="B7" s="11" t="s">
        <v>5</v>
      </c>
      <c r="C7" s="29" t="s">
        <v>6</v>
      </c>
      <c r="D7" s="10">
        <v>7087788</v>
      </c>
      <c r="E7" s="10">
        <v>1204728</v>
      </c>
    </row>
    <row r="8" spans="1:5" x14ac:dyDescent="0.2">
      <c r="A8" s="7">
        <v>3</v>
      </c>
      <c r="B8" s="12" t="s">
        <v>7</v>
      </c>
      <c r="C8" s="28" t="s">
        <v>8</v>
      </c>
      <c r="D8" s="10">
        <v>21344932</v>
      </c>
      <c r="E8" s="10">
        <v>632023</v>
      </c>
    </row>
    <row r="9" spans="1:5" ht="14.25" customHeight="1" x14ac:dyDescent="0.2">
      <c r="A9" s="7">
        <v>4</v>
      </c>
      <c r="B9" s="8" t="s">
        <v>9</v>
      </c>
      <c r="C9" s="29" t="s">
        <v>10</v>
      </c>
      <c r="D9" s="10">
        <v>7812561</v>
      </c>
      <c r="E9" s="10">
        <v>1183907</v>
      </c>
    </row>
    <row r="10" spans="1:5" x14ac:dyDescent="0.2">
      <c r="A10" s="7">
        <v>5</v>
      </c>
      <c r="B10" s="8" t="s">
        <v>11</v>
      </c>
      <c r="C10" s="29" t="s">
        <v>12</v>
      </c>
      <c r="D10" s="10">
        <v>8428717</v>
      </c>
      <c r="E10" s="10">
        <v>931495</v>
      </c>
    </row>
    <row r="11" spans="1:5" x14ac:dyDescent="0.2">
      <c r="A11" s="7">
        <v>6</v>
      </c>
      <c r="B11" s="12" t="s">
        <v>13</v>
      </c>
      <c r="C11" s="28" t="s">
        <v>14</v>
      </c>
      <c r="D11" s="10">
        <v>55665293</v>
      </c>
      <c r="E11" s="10">
        <v>10619847</v>
      </c>
    </row>
    <row r="12" spans="1:5" x14ac:dyDescent="0.2">
      <c r="A12" s="7">
        <v>7</v>
      </c>
      <c r="B12" s="14" t="s">
        <v>15</v>
      </c>
      <c r="C12" s="30" t="s">
        <v>16</v>
      </c>
      <c r="D12" s="10">
        <v>21572577</v>
      </c>
      <c r="E12" s="10">
        <v>1355821</v>
      </c>
    </row>
    <row r="13" spans="1:5" x14ac:dyDescent="0.2">
      <c r="A13" s="7">
        <v>8</v>
      </c>
      <c r="B13" s="12" t="s">
        <v>17</v>
      </c>
      <c r="C13" s="28" t="s">
        <v>18</v>
      </c>
      <c r="D13" s="10">
        <v>9091515</v>
      </c>
      <c r="E13" s="10">
        <v>719711</v>
      </c>
    </row>
    <row r="14" spans="1:5" x14ac:dyDescent="0.2">
      <c r="A14" s="7">
        <v>9</v>
      </c>
      <c r="B14" s="12" t="s">
        <v>19</v>
      </c>
      <c r="C14" s="28" t="s">
        <v>20</v>
      </c>
      <c r="D14" s="10">
        <v>7957940</v>
      </c>
      <c r="E14" s="10">
        <v>1321451</v>
      </c>
    </row>
    <row r="15" spans="1:5" x14ac:dyDescent="0.2">
      <c r="A15" s="7">
        <v>10</v>
      </c>
      <c r="B15" s="12" t="s">
        <v>21</v>
      </c>
      <c r="C15" s="28" t="s">
        <v>22</v>
      </c>
      <c r="D15" s="10">
        <v>10159205</v>
      </c>
      <c r="E15" s="10">
        <v>366930</v>
      </c>
    </row>
    <row r="16" spans="1:5" x14ac:dyDescent="0.2">
      <c r="A16" s="7">
        <v>11</v>
      </c>
      <c r="B16" s="12" t="s">
        <v>23</v>
      </c>
      <c r="C16" s="28" t="s">
        <v>24</v>
      </c>
      <c r="D16" s="10">
        <v>8084897</v>
      </c>
      <c r="E16" s="10">
        <v>659130</v>
      </c>
    </row>
    <row r="17" spans="1:5" x14ac:dyDescent="0.2">
      <c r="A17" s="7">
        <v>12</v>
      </c>
      <c r="B17" s="12" t="s">
        <v>25</v>
      </c>
      <c r="C17" s="28" t="s">
        <v>26</v>
      </c>
      <c r="D17" s="10">
        <v>16297659</v>
      </c>
      <c r="E17" s="10">
        <v>421149</v>
      </c>
    </row>
    <row r="18" spans="1:5" x14ac:dyDescent="0.2">
      <c r="A18" s="7">
        <v>13</v>
      </c>
      <c r="B18" s="8" t="s">
        <v>27</v>
      </c>
      <c r="C18" s="28" t="s">
        <v>28</v>
      </c>
      <c r="D18" s="10"/>
      <c r="E18" s="10"/>
    </row>
    <row r="19" spans="1:5" x14ac:dyDescent="0.2">
      <c r="A19" s="7">
        <v>14</v>
      </c>
      <c r="B19" s="8" t="s">
        <v>29</v>
      </c>
      <c r="C19" s="29" t="s">
        <v>30</v>
      </c>
      <c r="D19" s="10"/>
      <c r="E19" s="10"/>
    </row>
    <row r="20" spans="1:5" x14ac:dyDescent="0.2">
      <c r="A20" s="7">
        <v>15</v>
      </c>
      <c r="B20" s="12" t="s">
        <v>31</v>
      </c>
      <c r="C20" s="28" t="s">
        <v>32</v>
      </c>
      <c r="D20" s="10">
        <v>10276777</v>
      </c>
      <c r="E20" s="10">
        <v>1872411</v>
      </c>
    </row>
    <row r="21" spans="1:5" x14ac:dyDescent="0.2">
      <c r="A21" s="7">
        <v>16</v>
      </c>
      <c r="B21" s="12" t="s">
        <v>33</v>
      </c>
      <c r="C21" s="28" t="s">
        <v>34</v>
      </c>
      <c r="D21" s="10">
        <v>14745176</v>
      </c>
      <c r="E21" s="10">
        <v>1506561</v>
      </c>
    </row>
    <row r="22" spans="1:5" x14ac:dyDescent="0.2">
      <c r="A22" s="7">
        <v>17</v>
      </c>
      <c r="B22" s="12" t="s">
        <v>35</v>
      </c>
      <c r="C22" s="28" t="s">
        <v>36</v>
      </c>
      <c r="D22" s="10">
        <v>17851268</v>
      </c>
      <c r="E22" s="10">
        <v>1889066</v>
      </c>
    </row>
    <row r="23" spans="1:5" x14ac:dyDescent="0.2">
      <c r="A23" s="7">
        <v>18</v>
      </c>
      <c r="B23" s="12" t="s">
        <v>37</v>
      </c>
      <c r="C23" s="28" t="s">
        <v>38</v>
      </c>
      <c r="D23" s="10">
        <v>29448856</v>
      </c>
      <c r="E23" s="10">
        <v>4918339</v>
      </c>
    </row>
    <row r="24" spans="1:5" x14ac:dyDescent="0.2">
      <c r="A24" s="7">
        <v>19</v>
      </c>
      <c r="B24" s="8" t="s">
        <v>39</v>
      </c>
      <c r="C24" s="29" t="s">
        <v>40</v>
      </c>
      <c r="D24" s="10">
        <v>5970939</v>
      </c>
      <c r="E24" s="10">
        <v>841170</v>
      </c>
    </row>
    <row r="25" spans="1:5" x14ac:dyDescent="0.2">
      <c r="A25" s="7">
        <v>20</v>
      </c>
      <c r="B25" s="8" t="s">
        <v>41</v>
      </c>
      <c r="C25" s="29" t="s">
        <v>42</v>
      </c>
      <c r="D25" s="10">
        <v>4864822</v>
      </c>
      <c r="E25" s="10">
        <v>404227</v>
      </c>
    </row>
    <row r="26" spans="1:5" x14ac:dyDescent="0.2">
      <c r="A26" s="7">
        <v>21</v>
      </c>
      <c r="B26" s="8" t="s">
        <v>43</v>
      </c>
      <c r="C26" s="29" t="s">
        <v>44</v>
      </c>
      <c r="D26" s="10">
        <v>24413734</v>
      </c>
      <c r="E26" s="10">
        <v>4054225</v>
      </c>
    </row>
    <row r="27" spans="1:5" x14ac:dyDescent="0.2">
      <c r="A27" s="7">
        <v>22</v>
      </c>
      <c r="B27" s="8" t="s">
        <v>45</v>
      </c>
      <c r="C27" s="29" t="s">
        <v>46</v>
      </c>
      <c r="D27" s="10">
        <v>21973177</v>
      </c>
      <c r="E27" s="10">
        <v>1168843</v>
      </c>
    </row>
    <row r="28" spans="1:5" x14ac:dyDescent="0.2">
      <c r="A28" s="7">
        <v>23</v>
      </c>
      <c r="B28" s="12" t="s">
        <v>47</v>
      </c>
      <c r="C28" s="28" t="s">
        <v>48</v>
      </c>
      <c r="D28" s="10">
        <v>9796007</v>
      </c>
      <c r="E28" s="10">
        <v>1829015</v>
      </c>
    </row>
    <row r="29" spans="1:5" ht="12" customHeight="1" x14ac:dyDescent="0.2">
      <c r="A29" s="7">
        <v>24</v>
      </c>
      <c r="B29" s="12" t="s">
        <v>49</v>
      </c>
      <c r="C29" s="28" t="s">
        <v>50</v>
      </c>
      <c r="D29" s="10"/>
      <c r="E29" s="10"/>
    </row>
    <row r="30" spans="1:5" ht="24" x14ac:dyDescent="0.2">
      <c r="A30" s="7">
        <v>25</v>
      </c>
      <c r="B30" s="12" t="s">
        <v>51</v>
      </c>
      <c r="C30" s="28" t="s">
        <v>52</v>
      </c>
      <c r="D30" s="10"/>
      <c r="E30" s="10"/>
    </row>
    <row r="31" spans="1:5" x14ac:dyDescent="0.2">
      <c r="A31" s="7">
        <v>26</v>
      </c>
      <c r="B31" s="8" t="s">
        <v>53</v>
      </c>
      <c r="C31" s="30" t="s">
        <v>54</v>
      </c>
      <c r="D31" s="10">
        <v>42093980</v>
      </c>
      <c r="E31" s="10">
        <v>0</v>
      </c>
    </row>
    <row r="32" spans="1:5" x14ac:dyDescent="0.2">
      <c r="A32" s="7">
        <v>27</v>
      </c>
      <c r="B32" s="12" t="s">
        <v>55</v>
      </c>
      <c r="C32" s="28" t="s">
        <v>56</v>
      </c>
      <c r="D32" s="10">
        <v>31442650</v>
      </c>
      <c r="E32" s="10">
        <v>2164889</v>
      </c>
    </row>
    <row r="33" spans="1:5" ht="24" customHeight="1" x14ac:dyDescent="0.2">
      <c r="A33" s="7">
        <v>28</v>
      </c>
      <c r="B33" s="12" t="s">
        <v>57</v>
      </c>
      <c r="C33" s="28" t="s">
        <v>58</v>
      </c>
      <c r="D33" s="10">
        <v>22001595</v>
      </c>
      <c r="E33" s="10">
        <v>0</v>
      </c>
    </row>
    <row r="34" spans="1:5" ht="12" customHeight="1" x14ac:dyDescent="0.2">
      <c r="A34" s="7">
        <v>29</v>
      </c>
      <c r="B34" s="8" t="s">
        <v>59</v>
      </c>
      <c r="C34" s="29" t="s">
        <v>60</v>
      </c>
      <c r="D34" s="10"/>
      <c r="E34" s="10"/>
    </row>
    <row r="35" spans="1:5" x14ac:dyDescent="0.2">
      <c r="A35" s="7">
        <v>30</v>
      </c>
      <c r="B35" s="11" t="s">
        <v>61</v>
      </c>
      <c r="C35" s="30" t="s">
        <v>62</v>
      </c>
      <c r="D35" s="10">
        <v>6558060</v>
      </c>
      <c r="E35" s="10">
        <v>6558060</v>
      </c>
    </row>
    <row r="36" spans="1:5" ht="24" x14ac:dyDescent="0.2">
      <c r="A36" s="7">
        <v>31</v>
      </c>
      <c r="B36" s="8" t="s">
        <v>63</v>
      </c>
      <c r="C36" s="29" t="s">
        <v>64</v>
      </c>
      <c r="D36" s="10"/>
      <c r="E36" s="10"/>
    </row>
    <row r="37" spans="1:5" x14ac:dyDescent="0.2">
      <c r="A37" s="7">
        <v>32</v>
      </c>
      <c r="B37" s="12" t="s">
        <v>65</v>
      </c>
      <c r="C37" s="28" t="s">
        <v>66</v>
      </c>
      <c r="D37" s="10">
        <v>2288758</v>
      </c>
      <c r="E37" s="10">
        <v>0</v>
      </c>
    </row>
    <row r="38" spans="1:5" x14ac:dyDescent="0.2">
      <c r="A38" s="7">
        <v>33</v>
      </c>
      <c r="B38" s="11" t="s">
        <v>67</v>
      </c>
      <c r="C38" s="29" t="s">
        <v>68</v>
      </c>
      <c r="D38" s="10">
        <v>30486074</v>
      </c>
      <c r="E38" s="10">
        <v>3740401</v>
      </c>
    </row>
    <row r="39" spans="1:5" x14ac:dyDescent="0.2">
      <c r="A39" s="7">
        <v>34</v>
      </c>
      <c r="B39" s="14" t="s">
        <v>69</v>
      </c>
      <c r="C39" s="30" t="s">
        <v>70</v>
      </c>
      <c r="D39" s="10">
        <v>33950088</v>
      </c>
      <c r="E39" s="10">
        <v>4230836</v>
      </c>
    </row>
    <row r="40" spans="1:5" x14ac:dyDescent="0.2">
      <c r="A40" s="7">
        <v>35</v>
      </c>
      <c r="B40" s="8" t="s">
        <v>71</v>
      </c>
      <c r="C40" s="29" t="s">
        <v>72</v>
      </c>
      <c r="D40" s="10"/>
      <c r="E40" s="10"/>
    </row>
    <row r="41" spans="1:5" x14ac:dyDescent="0.2">
      <c r="A41" s="7">
        <v>36</v>
      </c>
      <c r="B41" s="11" t="s">
        <v>73</v>
      </c>
      <c r="C41" s="29" t="s">
        <v>74</v>
      </c>
      <c r="D41" s="10">
        <v>9146988</v>
      </c>
      <c r="E41" s="10">
        <v>0</v>
      </c>
    </row>
    <row r="42" spans="1:5" x14ac:dyDescent="0.2">
      <c r="A42" s="7">
        <v>37</v>
      </c>
      <c r="B42" s="12" t="s">
        <v>75</v>
      </c>
      <c r="C42" s="28" t="s">
        <v>76</v>
      </c>
      <c r="D42" s="10">
        <v>25495975</v>
      </c>
      <c r="E42" s="10">
        <v>3633300</v>
      </c>
    </row>
    <row r="43" spans="1:5" x14ac:dyDescent="0.2">
      <c r="A43" s="7">
        <v>38</v>
      </c>
      <c r="B43" s="11" t="s">
        <v>77</v>
      </c>
      <c r="C43" s="29" t="s">
        <v>78</v>
      </c>
      <c r="D43" s="10">
        <v>11320052</v>
      </c>
      <c r="E43" s="10">
        <v>639170</v>
      </c>
    </row>
    <row r="44" spans="1:5" x14ac:dyDescent="0.2">
      <c r="A44" s="7">
        <v>39</v>
      </c>
      <c r="B44" s="8" t="s">
        <v>79</v>
      </c>
      <c r="C44" s="29" t="s">
        <v>80</v>
      </c>
      <c r="D44" s="10">
        <v>28609088</v>
      </c>
      <c r="E44" s="10">
        <v>3410789</v>
      </c>
    </row>
    <row r="45" spans="1:5" x14ac:dyDescent="0.2">
      <c r="A45" s="7">
        <v>40</v>
      </c>
      <c r="B45" s="16" t="s">
        <v>81</v>
      </c>
      <c r="C45" s="31" t="s">
        <v>82</v>
      </c>
      <c r="D45" s="10">
        <v>9596611</v>
      </c>
      <c r="E45" s="10">
        <v>689163</v>
      </c>
    </row>
    <row r="46" spans="1:5" x14ac:dyDescent="0.2">
      <c r="A46" s="7">
        <v>41</v>
      </c>
      <c r="B46" s="8" t="s">
        <v>83</v>
      </c>
      <c r="C46" s="29" t="s">
        <v>84</v>
      </c>
      <c r="D46" s="10">
        <v>6915859</v>
      </c>
      <c r="E46" s="10">
        <v>2998</v>
      </c>
    </row>
    <row r="47" spans="1:5" x14ac:dyDescent="0.2">
      <c r="A47" s="7">
        <v>42</v>
      </c>
      <c r="B47" s="14" t="s">
        <v>85</v>
      </c>
      <c r="C47" s="30" t="s">
        <v>86</v>
      </c>
      <c r="D47" s="10">
        <v>11041442</v>
      </c>
      <c r="E47" s="10">
        <v>521279</v>
      </c>
    </row>
    <row r="48" spans="1:5" x14ac:dyDescent="0.2">
      <c r="A48" s="7">
        <v>43</v>
      </c>
      <c r="B48" s="12" t="s">
        <v>87</v>
      </c>
      <c r="C48" s="28" t="s">
        <v>88</v>
      </c>
      <c r="D48" s="10">
        <v>4914214</v>
      </c>
      <c r="E48" s="10">
        <v>17375</v>
      </c>
    </row>
    <row r="49" spans="1:5" x14ac:dyDescent="0.2">
      <c r="A49" s="7">
        <v>44</v>
      </c>
      <c r="B49" s="11" t="s">
        <v>89</v>
      </c>
      <c r="C49" s="29" t="s">
        <v>90</v>
      </c>
      <c r="D49" s="10">
        <v>3950662</v>
      </c>
      <c r="E49" s="10">
        <v>671305</v>
      </c>
    </row>
    <row r="50" spans="1:5" x14ac:dyDescent="0.2">
      <c r="A50" s="7">
        <v>45</v>
      </c>
      <c r="B50" s="12" t="s">
        <v>91</v>
      </c>
      <c r="C50" s="28" t="s">
        <v>92</v>
      </c>
      <c r="D50" s="10">
        <v>35998898</v>
      </c>
      <c r="E50" s="10">
        <v>1802992</v>
      </c>
    </row>
    <row r="51" spans="1:5" x14ac:dyDescent="0.2">
      <c r="A51" s="7">
        <v>46</v>
      </c>
      <c r="B51" s="8" t="s">
        <v>93</v>
      </c>
      <c r="C51" s="29" t="s">
        <v>94</v>
      </c>
      <c r="D51" s="10">
        <v>9688493</v>
      </c>
      <c r="E51" s="10">
        <v>1886780</v>
      </c>
    </row>
    <row r="52" spans="1:5" ht="10.5" customHeight="1" x14ac:dyDescent="0.2">
      <c r="A52" s="7">
        <v>47</v>
      </c>
      <c r="B52" s="8" t="s">
        <v>95</v>
      </c>
      <c r="C52" s="29" t="s">
        <v>96</v>
      </c>
      <c r="D52" s="10">
        <v>31945635</v>
      </c>
      <c r="E52" s="10">
        <v>1240674</v>
      </c>
    </row>
    <row r="53" spans="1:5" x14ac:dyDescent="0.2">
      <c r="A53" s="7">
        <v>48</v>
      </c>
      <c r="B53" s="18" t="s">
        <v>97</v>
      </c>
      <c r="C53" s="32" t="s">
        <v>98</v>
      </c>
      <c r="D53" s="10">
        <v>7559176</v>
      </c>
      <c r="E53" s="10">
        <v>768937</v>
      </c>
    </row>
    <row r="54" spans="1:5" x14ac:dyDescent="0.2">
      <c r="A54" s="7">
        <v>49</v>
      </c>
      <c r="B54" s="12" t="s">
        <v>99</v>
      </c>
      <c r="C54" s="28" t="s">
        <v>100</v>
      </c>
      <c r="D54" s="10">
        <v>10885571</v>
      </c>
      <c r="E54" s="10">
        <v>3345681</v>
      </c>
    </row>
    <row r="55" spans="1:5" x14ac:dyDescent="0.2">
      <c r="A55" s="7">
        <v>50</v>
      </c>
      <c r="B55" s="11" t="s">
        <v>101</v>
      </c>
      <c r="C55" s="29" t="s">
        <v>102</v>
      </c>
      <c r="D55" s="10">
        <v>13179371</v>
      </c>
      <c r="E55" s="10">
        <v>1144856</v>
      </c>
    </row>
    <row r="56" spans="1:5" ht="10.5" customHeight="1" x14ac:dyDescent="0.2">
      <c r="A56" s="7">
        <v>51</v>
      </c>
      <c r="B56" s="12" t="s">
        <v>103</v>
      </c>
      <c r="C56" s="28" t="s">
        <v>104</v>
      </c>
      <c r="D56" s="10">
        <v>4755369</v>
      </c>
      <c r="E56" s="10">
        <v>143228</v>
      </c>
    </row>
    <row r="57" spans="1:5" x14ac:dyDescent="0.2">
      <c r="A57" s="7">
        <v>52</v>
      </c>
      <c r="B57" s="11" t="s">
        <v>105</v>
      </c>
      <c r="C57" s="29" t="s">
        <v>106</v>
      </c>
      <c r="D57" s="10">
        <v>9493086</v>
      </c>
      <c r="E57" s="10">
        <v>461656</v>
      </c>
    </row>
    <row r="58" spans="1:5" x14ac:dyDescent="0.2">
      <c r="A58" s="7">
        <v>53</v>
      </c>
      <c r="B58" s="12" t="s">
        <v>107</v>
      </c>
      <c r="C58" s="28" t="s">
        <v>108</v>
      </c>
      <c r="D58" s="10">
        <v>14178061</v>
      </c>
      <c r="E58" s="10">
        <v>531202</v>
      </c>
    </row>
    <row r="59" spans="1:5" x14ac:dyDescent="0.2">
      <c r="A59" s="7">
        <v>54</v>
      </c>
      <c r="B59" s="12" t="s">
        <v>109</v>
      </c>
      <c r="C59" s="28" t="s">
        <v>110</v>
      </c>
      <c r="D59" s="10">
        <v>46450283</v>
      </c>
      <c r="E59" s="10">
        <v>3310245</v>
      </c>
    </row>
    <row r="60" spans="1:5" x14ac:dyDescent="0.2">
      <c r="A60" s="7">
        <v>55</v>
      </c>
      <c r="B60" s="12" t="s">
        <v>111</v>
      </c>
      <c r="C60" s="28" t="s">
        <v>112</v>
      </c>
      <c r="D60" s="10">
        <v>7658168.1529599996</v>
      </c>
      <c r="E60" s="10">
        <v>655282</v>
      </c>
    </row>
    <row r="61" spans="1:5" x14ac:dyDescent="0.2">
      <c r="A61" s="7">
        <v>56</v>
      </c>
      <c r="B61" s="12" t="s">
        <v>113</v>
      </c>
      <c r="C61" s="28" t="s">
        <v>114</v>
      </c>
      <c r="D61" s="10"/>
      <c r="E61" s="10"/>
    </row>
    <row r="62" spans="1:5" x14ac:dyDescent="0.2">
      <c r="A62" s="7">
        <v>57</v>
      </c>
      <c r="B62" s="12" t="s">
        <v>115</v>
      </c>
      <c r="C62" s="28" t="s">
        <v>116</v>
      </c>
      <c r="D62" s="10"/>
      <c r="E62" s="10"/>
    </row>
    <row r="63" spans="1:5" ht="17.25" customHeight="1" x14ac:dyDescent="0.2">
      <c r="A63" s="7">
        <v>58</v>
      </c>
      <c r="B63" s="12" t="s">
        <v>117</v>
      </c>
      <c r="C63" s="28" t="s">
        <v>118</v>
      </c>
      <c r="D63" s="10">
        <v>7391317</v>
      </c>
      <c r="E63" s="10">
        <v>0</v>
      </c>
    </row>
    <row r="64" spans="1:5" ht="15" customHeight="1" x14ac:dyDescent="0.2">
      <c r="A64" s="7">
        <v>59</v>
      </c>
      <c r="B64" s="11" t="s">
        <v>119</v>
      </c>
      <c r="C64" s="28" t="s">
        <v>120</v>
      </c>
      <c r="D64" s="10">
        <v>6124806</v>
      </c>
      <c r="E64" s="10">
        <v>0</v>
      </c>
    </row>
    <row r="65" spans="1:5" ht="16.5" customHeight="1" x14ac:dyDescent="0.2">
      <c r="A65" s="7">
        <v>60</v>
      </c>
      <c r="B65" s="14" t="s">
        <v>121</v>
      </c>
      <c r="C65" s="30" t="s">
        <v>122</v>
      </c>
      <c r="D65" s="10">
        <v>21794614</v>
      </c>
      <c r="E65" s="10">
        <v>0</v>
      </c>
    </row>
    <row r="66" spans="1:5" ht="17.25" customHeight="1" x14ac:dyDescent="0.2">
      <c r="A66" s="7">
        <v>61</v>
      </c>
      <c r="B66" s="11" t="s">
        <v>123</v>
      </c>
      <c r="C66" s="28" t="s">
        <v>124</v>
      </c>
      <c r="D66" s="10">
        <v>22378625</v>
      </c>
      <c r="E66" s="10">
        <v>0</v>
      </c>
    </row>
    <row r="67" spans="1:5" ht="12.75" customHeight="1" x14ac:dyDescent="0.2">
      <c r="A67" s="7">
        <v>62</v>
      </c>
      <c r="B67" s="12" t="s">
        <v>125</v>
      </c>
      <c r="C67" s="28" t="s">
        <v>126</v>
      </c>
      <c r="D67" s="10">
        <v>4017929</v>
      </c>
      <c r="E67" s="10">
        <v>369207</v>
      </c>
    </row>
    <row r="68" spans="1:5" ht="27.75" customHeight="1" x14ac:dyDescent="0.2">
      <c r="A68" s="7">
        <v>63</v>
      </c>
      <c r="B68" s="8" t="s">
        <v>127</v>
      </c>
      <c r="C68" s="28" t="s">
        <v>128</v>
      </c>
      <c r="D68" s="10"/>
      <c r="E68" s="10"/>
    </row>
    <row r="69" spans="1:5" ht="24" x14ac:dyDescent="0.2">
      <c r="A69" s="7">
        <v>64</v>
      </c>
      <c r="B69" s="8" t="s">
        <v>129</v>
      </c>
      <c r="C69" s="28" t="s">
        <v>130</v>
      </c>
      <c r="D69" s="10">
        <v>6316832.7675999999</v>
      </c>
      <c r="E69" s="10">
        <v>6316833</v>
      </c>
    </row>
    <row r="70" spans="1:5" x14ac:dyDescent="0.2">
      <c r="A70" s="7">
        <v>65</v>
      </c>
      <c r="B70" s="11" t="s">
        <v>131</v>
      </c>
      <c r="C70" s="28" t="s">
        <v>132</v>
      </c>
      <c r="D70" s="10">
        <v>17314398</v>
      </c>
      <c r="E70" s="10">
        <v>0</v>
      </c>
    </row>
    <row r="71" spans="1:5" x14ac:dyDescent="0.2">
      <c r="A71" s="7">
        <v>66</v>
      </c>
      <c r="B71" s="8" t="s">
        <v>133</v>
      </c>
      <c r="C71" s="28" t="s">
        <v>134</v>
      </c>
      <c r="D71" s="10">
        <v>10412729</v>
      </c>
      <c r="E71" s="10">
        <v>0</v>
      </c>
    </row>
    <row r="72" spans="1:5" x14ac:dyDescent="0.2">
      <c r="A72" s="7">
        <v>67</v>
      </c>
      <c r="B72" s="11" t="s">
        <v>135</v>
      </c>
      <c r="C72" s="28" t="s">
        <v>136</v>
      </c>
      <c r="D72" s="10">
        <v>10033895</v>
      </c>
      <c r="E72" s="10">
        <v>782387</v>
      </c>
    </row>
    <row r="73" spans="1:5" x14ac:dyDescent="0.2">
      <c r="A73" s="7">
        <v>68</v>
      </c>
      <c r="B73" s="11" t="s">
        <v>137</v>
      </c>
      <c r="C73" s="28" t="s">
        <v>138</v>
      </c>
      <c r="D73" s="10">
        <v>7660904</v>
      </c>
      <c r="E73" s="10">
        <v>0</v>
      </c>
    </row>
    <row r="74" spans="1:5" x14ac:dyDescent="0.2">
      <c r="A74" s="7">
        <v>69</v>
      </c>
      <c r="B74" s="11" t="s">
        <v>139</v>
      </c>
      <c r="C74" s="28" t="s">
        <v>140</v>
      </c>
      <c r="D74" s="10">
        <v>18151277</v>
      </c>
      <c r="E74" s="10">
        <v>0</v>
      </c>
    </row>
    <row r="75" spans="1:5" x14ac:dyDescent="0.2">
      <c r="A75" s="7">
        <v>70</v>
      </c>
      <c r="B75" s="12" t="s">
        <v>141</v>
      </c>
      <c r="C75" s="28" t="s">
        <v>142</v>
      </c>
      <c r="D75" s="10">
        <v>10983520</v>
      </c>
      <c r="E75" s="10">
        <v>0</v>
      </c>
    </row>
    <row r="76" spans="1:5" x14ac:dyDescent="0.2">
      <c r="A76" s="7">
        <v>71</v>
      </c>
      <c r="B76" s="11" t="s">
        <v>143</v>
      </c>
      <c r="C76" s="29" t="s">
        <v>144</v>
      </c>
      <c r="D76" s="10">
        <v>12751152</v>
      </c>
      <c r="E76" s="10">
        <v>0</v>
      </c>
    </row>
    <row r="77" spans="1:5" x14ac:dyDescent="0.2">
      <c r="A77" s="7">
        <v>72</v>
      </c>
      <c r="B77" s="12" t="s">
        <v>145</v>
      </c>
      <c r="C77" s="28" t="s">
        <v>146</v>
      </c>
      <c r="D77" s="10">
        <v>7663002</v>
      </c>
      <c r="E77" s="10">
        <v>0</v>
      </c>
    </row>
    <row r="78" spans="1:5" x14ac:dyDescent="0.2">
      <c r="A78" s="7">
        <v>73</v>
      </c>
      <c r="B78" s="11" t="s">
        <v>147</v>
      </c>
      <c r="C78" s="28" t="s">
        <v>148</v>
      </c>
      <c r="D78" s="10">
        <v>19369803</v>
      </c>
      <c r="E78" s="10">
        <v>0</v>
      </c>
    </row>
    <row r="79" spans="1:5" x14ac:dyDescent="0.2">
      <c r="A79" s="7">
        <v>74</v>
      </c>
      <c r="B79" s="12" t="s">
        <v>149</v>
      </c>
      <c r="C79" s="28" t="s">
        <v>150</v>
      </c>
      <c r="D79" s="10">
        <v>8227497</v>
      </c>
      <c r="E79" s="10">
        <v>0</v>
      </c>
    </row>
    <row r="80" spans="1:5" x14ac:dyDescent="0.2">
      <c r="A80" s="7">
        <v>75</v>
      </c>
      <c r="B80" s="12" t="s">
        <v>151</v>
      </c>
      <c r="C80" s="28" t="s">
        <v>152</v>
      </c>
      <c r="D80" s="10">
        <v>9492190</v>
      </c>
      <c r="E80" s="10">
        <v>0</v>
      </c>
    </row>
    <row r="81" spans="1:5" ht="24" x14ac:dyDescent="0.2">
      <c r="A81" s="7">
        <v>76</v>
      </c>
      <c r="B81" s="20" t="s">
        <v>153</v>
      </c>
      <c r="C81" s="32" t="s">
        <v>154</v>
      </c>
      <c r="D81" s="10"/>
      <c r="E81" s="10"/>
    </row>
    <row r="82" spans="1:5" ht="24" x14ac:dyDescent="0.2">
      <c r="A82" s="7">
        <v>77</v>
      </c>
      <c r="B82" s="8" t="s">
        <v>155</v>
      </c>
      <c r="C82" s="28" t="s">
        <v>156</v>
      </c>
      <c r="D82" s="10">
        <v>14007147</v>
      </c>
      <c r="E82" s="10">
        <v>14007147</v>
      </c>
    </row>
    <row r="83" spans="1:5" ht="24" x14ac:dyDescent="0.2">
      <c r="A83" s="7">
        <v>78</v>
      </c>
      <c r="B83" s="11" t="s">
        <v>157</v>
      </c>
      <c r="C83" s="28" t="s">
        <v>158</v>
      </c>
      <c r="D83" s="10"/>
      <c r="E83" s="10"/>
    </row>
    <row r="84" spans="1:5" ht="24" x14ac:dyDescent="0.2">
      <c r="A84" s="7">
        <v>79</v>
      </c>
      <c r="B84" s="11" t="s">
        <v>159</v>
      </c>
      <c r="C84" s="28" t="s">
        <v>160</v>
      </c>
      <c r="D84" s="10"/>
      <c r="E84" s="10"/>
    </row>
    <row r="85" spans="1:5" ht="24" x14ac:dyDescent="0.2">
      <c r="A85" s="7">
        <v>80</v>
      </c>
      <c r="B85" s="8" t="s">
        <v>161</v>
      </c>
      <c r="C85" s="28" t="s">
        <v>162</v>
      </c>
      <c r="D85" s="10"/>
      <c r="E85" s="10"/>
    </row>
    <row r="86" spans="1:5" ht="24" x14ac:dyDescent="0.2">
      <c r="A86" s="7">
        <v>81</v>
      </c>
      <c r="B86" s="8" t="s">
        <v>163</v>
      </c>
      <c r="C86" s="28" t="s">
        <v>164</v>
      </c>
      <c r="D86" s="10"/>
      <c r="E86" s="10"/>
    </row>
    <row r="87" spans="1:5" ht="24" x14ac:dyDescent="0.2">
      <c r="A87" s="7">
        <v>82</v>
      </c>
      <c r="B87" s="8" t="s">
        <v>165</v>
      </c>
      <c r="C87" s="28" t="s">
        <v>166</v>
      </c>
      <c r="D87" s="10"/>
      <c r="E87" s="10"/>
    </row>
    <row r="88" spans="1:5" x14ac:dyDescent="0.2">
      <c r="A88" s="7">
        <v>83</v>
      </c>
      <c r="B88" s="12" t="s">
        <v>167</v>
      </c>
      <c r="C88" s="28" t="s">
        <v>168</v>
      </c>
      <c r="D88" s="10">
        <v>25624016</v>
      </c>
      <c r="E88" s="10"/>
    </row>
    <row r="89" spans="1:5" x14ac:dyDescent="0.2">
      <c r="A89" s="7">
        <v>84</v>
      </c>
      <c r="B89" s="8" t="s">
        <v>169</v>
      </c>
      <c r="C89" s="28" t="s">
        <v>170</v>
      </c>
      <c r="D89" s="10">
        <v>28738881</v>
      </c>
      <c r="E89" s="10"/>
    </row>
    <row r="90" spans="1:5" x14ac:dyDescent="0.2">
      <c r="A90" s="7">
        <v>85</v>
      </c>
      <c r="B90" s="12" t="s">
        <v>171</v>
      </c>
      <c r="C90" s="28" t="s">
        <v>172</v>
      </c>
      <c r="D90" s="10">
        <v>8827283</v>
      </c>
      <c r="E90" s="10">
        <v>249337</v>
      </c>
    </row>
    <row r="91" spans="1:5" x14ac:dyDescent="0.2">
      <c r="A91" s="7">
        <v>86</v>
      </c>
      <c r="B91" s="14" t="s">
        <v>173</v>
      </c>
      <c r="C91" s="30" t="s">
        <v>174</v>
      </c>
      <c r="D91" s="10">
        <v>5356757</v>
      </c>
      <c r="E91" s="10"/>
    </row>
    <row r="92" spans="1:5" x14ac:dyDescent="0.2">
      <c r="A92" s="7">
        <v>87</v>
      </c>
      <c r="B92" s="8" t="s">
        <v>175</v>
      </c>
      <c r="C92" s="28" t="s">
        <v>176</v>
      </c>
      <c r="D92" s="10">
        <v>31712238</v>
      </c>
      <c r="E92" s="10"/>
    </row>
    <row r="93" spans="1:5" x14ac:dyDescent="0.2">
      <c r="A93" s="7">
        <v>88</v>
      </c>
      <c r="B93" s="8" t="s">
        <v>177</v>
      </c>
      <c r="C93" s="28" t="s">
        <v>178</v>
      </c>
      <c r="D93" s="10">
        <v>31789556</v>
      </c>
      <c r="E93" s="10">
        <v>324031</v>
      </c>
    </row>
    <row r="94" spans="1:5" ht="13.5" customHeight="1" x14ac:dyDescent="0.2">
      <c r="A94" s="7">
        <v>89</v>
      </c>
      <c r="B94" s="14" t="s">
        <v>179</v>
      </c>
      <c r="C94" s="30" t="s">
        <v>180</v>
      </c>
      <c r="D94" s="10">
        <v>22207038</v>
      </c>
      <c r="E94" s="10"/>
    </row>
    <row r="95" spans="1:5" ht="14.25" customHeight="1" x14ac:dyDescent="0.2">
      <c r="A95" s="7">
        <v>90</v>
      </c>
      <c r="B95" s="8" t="s">
        <v>181</v>
      </c>
      <c r="C95" s="28" t="s">
        <v>182</v>
      </c>
      <c r="D95" s="10">
        <v>10970629</v>
      </c>
      <c r="E95" s="10">
        <v>210039</v>
      </c>
    </row>
    <row r="96" spans="1:5" x14ac:dyDescent="0.2">
      <c r="A96" s="7">
        <v>91</v>
      </c>
      <c r="B96" s="14" t="s">
        <v>183</v>
      </c>
      <c r="C96" s="30" t="s">
        <v>184</v>
      </c>
      <c r="D96" s="10"/>
      <c r="E96" s="10"/>
    </row>
    <row r="97" spans="1:5" x14ac:dyDescent="0.2">
      <c r="A97" s="7">
        <v>92</v>
      </c>
      <c r="B97" s="11" t="s">
        <v>185</v>
      </c>
      <c r="C97" s="28" t="s">
        <v>186</v>
      </c>
      <c r="D97" s="10"/>
      <c r="E97" s="10"/>
    </row>
    <row r="98" spans="1:5" x14ac:dyDescent="0.2">
      <c r="A98" s="7">
        <v>93</v>
      </c>
      <c r="B98" s="12" t="s">
        <v>187</v>
      </c>
      <c r="C98" s="28" t="s">
        <v>188</v>
      </c>
      <c r="D98" s="10">
        <v>2095842</v>
      </c>
      <c r="E98" s="10"/>
    </row>
    <row r="99" spans="1:5" ht="24" x14ac:dyDescent="0.2">
      <c r="A99" s="7">
        <v>94</v>
      </c>
      <c r="B99" s="11" t="s">
        <v>189</v>
      </c>
      <c r="C99" s="29" t="s">
        <v>190</v>
      </c>
      <c r="D99" s="10"/>
      <c r="E99" s="10"/>
    </row>
    <row r="100" spans="1:5" x14ac:dyDescent="0.2">
      <c r="A100" s="7">
        <v>95</v>
      </c>
      <c r="B100" s="11" t="s">
        <v>191</v>
      </c>
      <c r="C100" s="30" t="s">
        <v>192</v>
      </c>
      <c r="D100" s="10">
        <v>1420467</v>
      </c>
      <c r="E100" s="10">
        <v>671305</v>
      </c>
    </row>
    <row r="101" spans="1:5" x14ac:dyDescent="0.2">
      <c r="A101" s="7">
        <v>96</v>
      </c>
      <c r="B101" s="12" t="s">
        <v>193</v>
      </c>
      <c r="C101" s="28" t="s">
        <v>194</v>
      </c>
      <c r="D101" s="10">
        <v>5155535</v>
      </c>
      <c r="E101" s="10">
        <v>1436304</v>
      </c>
    </row>
    <row r="102" spans="1:5" x14ac:dyDescent="0.2">
      <c r="A102" s="7">
        <v>97</v>
      </c>
      <c r="B102" s="11" t="s">
        <v>195</v>
      </c>
      <c r="C102" s="33" t="s">
        <v>196</v>
      </c>
      <c r="D102" s="10">
        <v>6134387</v>
      </c>
      <c r="E102" s="10">
        <v>1955585</v>
      </c>
    </row>
    <row r="103" spans="1:5" x14ac:dyDescent="0.2">
      <c r="A103" s="7">
        <v>98</v>
      </c>
      <c r="B103" s="12" t="s">
        <v>197</v>
      </c>
      <c r="C103" s="28" t="s">
        <v>198</v>
      </c>
      <c r="D103" s="10">
        <v>6574718</v>
      </c>
      <c r="E103" s="10">
        <v>17202</v>
      </c>
    </row>
    <row r="104" spans="1:5" x14ac:dyDescent="0.2">
      <c r="A104" s="7">
        <v>99</v>
      </c>
      <c r="B104" s="12" t="s">
        <v>199</v>
      </c>
      <c r="C104" s="28" t="s">
        <v>200</v>
      </c>
      <c r="D104" s="10">
        <v>17307084</v>
      </c>
      <c r="E104" s="10">
        <v>4037075</v>
      </c>
    </row>
    <row r="105" spans="1:5" x14ac:dyDescent="0.2">
      <c r="A105" s="7">
        <v>100</v>
      </c>
      <c r="B105" s="11" t="s">
        <v>201</v>
      </c>
      <c r="C105" s="30" t="s">
        <v>202</v>
      </c>
      <c r="D105" s="10">
        <v>7902225</v>
      </c>
      <c r="E105" s="10">
        <v>352752</v>
      </c>
    </row>
    <row r="106" spans="1:5" x14ac:dyDescent="0.2">
      <c r="A106" s="7">
        <v>101</v>
      </c>
      <c r="B106" s="11" t="s">
        <v>203</v>
      </c>
      <c r="C106" s="29" t="s">
        <v>204</v>
      </c>
      <c r="D106" s="10">
        <v>9837991</v>
      </c>
      <c r="E106" s="10">
        <v>918550</v>
      </c>
    </row>
    <row r="107" spans="1:5" x14ac:dyDescent="0.2">
      <c r="A107" s="7">
        <v>102</v>
      </c>
      <c r="B107" s="8" t="s">
        <v>205</v>
      </c>
      <c r="C107" s="29" t="s">
        <v>206</v>
      </c>
      <c r="D107" s="10">
        <v>20055449</v>
      </c>
      <c r="E107" s="10">
        <v>1323497</v>
      </c>
    </row>
    <row r="108" spans="1:5" x14ac:dyDescent="0.2">
      <c r="A108" s="7">
        <v>103</v>
      </c>
      <c r="B108" s="8" t="s">
        <v>207</v>
      </c>
      <c r="C108" s="29" t="s">
        <v>208</v>
      </c>
      <c r="D108" s="10">
        <v>16997656</v>
      </c>
      <c r="E108" s="10">
        <v>1292804</v>
      </c>
    </row>
    <row r="109" spans="1:5" x14ac:dyDescent="0.2">
      <c r="A109" s="7">
        <v>104</v>
      </c>
      <c r="B109" s="12" t="s">
        <v>209</v>
      </c>
      <c r="C109" s="28" t="s">
        <v>210</v>
      </c>
      <c r="D109" s="10">
        <v>6022717</v>
      </c>
      <c r="E109" s="10">
        <v>129096</v>
      </c>
    </row>
    <row r="110" spans="1:5" x14ac:dyDescent="0.2">
      <c r="A110" s="7">
        <v>105</v>
      </c>
      <c r="B110" s="14" t="s">
        <v>211</v>
      </c>
      <c r="C110" s="30" t="s">
        <v>212</v>
      </c>
      <c r="D110" s="10">
        <v>9501353</v>
      </c>
      <c r="E110" s="10">
        <v>0</v>
      </c>
    </row>
    <row r="111" spans="1:5" x14ac:dyDescent="0.2">
      <c r="A111" s="7">
        <v>106</v>
      </c>
      <c r="B111" s="8" t="s">
        <v>213</v>
      </c>
      <c r="C111" s="29" t="s">
        <v>214</v>
      </c>
      <c r="D111" s="10">
        <v>9077852</v>
      </c>
      <c r="E111" s="10">
        <v>833707</v>
      </c>
    </row>
    <row r="112" spans="1:5" x14ac:dyDescent="0.2">
      <c r="A112" s="7">
        <v>107</v>
      </c>
      <c r="B112" s="11" t="s">
        <v>215</v>
      </c>
      <c r="C112" s="29" t="s">
        <v>216</v>
      </c>
      <c r="D112" s="10">
        <v>9195309</v>
      </c>
      <c r="E112" s="10">
        <v>704809</v>
      </c>
    </row>
    <row r="113" spans="1:5" x14ac:dyDescent="0.2">
      <c r="A113" s="7">
        <v>108</v>
      </c>
      <c r="B113" s="12" t="s">
        <v>217</v>
      </c>
      <c r="C113" s="28" t="s">
        <v>218</v>
      </c>
      <c r="D113" s="10">
        <v>7045329</v>
      </c>
      <c r="E113" s="10">
        <v>25060</v>
      </c>
    </row>
    <row r="114" spans="1:5" ht="12" customHeight="1" x14ac:dyDescent="0.2">
      <c r="A114" s="7">
        <v>109</v>
      </c>
      <c r="B114" s="12" t="s">
        <v>219</v>
      </c>
      <c r="C114" s="28" t="s">
        <v>220</v>
      </c>
      <c r="D114" s="10">
        <v>10031086</v>
      </c>
      <c r="E114" s="10">
        <v>2384312</v>
      </c>
    </row>
    <row r="115" spans="1:5" x14ac:dyDescent="0.2">
      <c r="A115" s="7">
        <v>110</v>
      </c>
      <c r="B115" s="8" t="s">
        <v>221</v>
      </c>
      <c r="C115" s="29" t="s">
        <v>222</v>
      </c>
      <c r="D115" s="10">
        <v>17336173</v>
      </c>
      <c r="E115" s="10">
        <v>160206</v>
      </c>
    </row>
    <row r="116" spans="1:5" x14ac:dyDescent="0.2">
      <c r="A116" s="7">
        <v>111</v>
      </c>
      <c r="B116" s="11" t="s">
        <v>223</v>
      </c>
      <c r="C116" s="29" t="s">
        <v>224</v>
      </c>
      <c r="D116" s="10">
        <v>8146968</v>
      </c>
      <c r="E116" s="10">
        <v>236203</v>
      </c>
    </row>
    <row r="117" spans="1:5" x14ac:dyDescent="0.2">
      <c r="A117" s="7">
        <v>112</v>
      </c>
      <c r="B117" s="8" t="s">
        <v>225</v>
      </c>
      <c r="C117" s="28" t="s">
        <v>226</v>
      </c>
      <c r="D117" s="10"/>
      <c r="E117" s="10"/>
    </row>
    <row r="118" spans="1:5" x14ac:dyDescent="0.2">
      <c r="A118" s="7">
        <v>113</v>
      </c>
      <c r="B118" s="8" t="s">
        <v>227</v>
      </c>
      <c r="C118" s="29" t="s">
        <v>228</v>
      </c>
      <c r="D118" s="10"/>
      <c r="E118" s="10"/>
    </row>
    <row r="119" spans="1:5" x14ac:dyDescent="0.2">
      <c r="A119" s="7">
        <v>114</v>
      </c>
      <c r="B119" s="12" t="s">
        <v>229</v>
      </c>
      <c r="C119" s="28" t="s">
        <v>230</v>
      </c>
      <c r="D119" s="10"/>
      <c r="E119" s="10"/>
    </row>
    <row r="120" spans="1:5" ht="13.5" customHeight="1" x14ac:dyDescent="0.2">
      <c r="A120" s="7">
        <v>115</v>
      </c>
      <c r="B120" s="12" t="s">
        <v>231</v>
      </c>
      <c r="C120" s="28" t="s">
        <v>232</v>
      </c>
      <c r="D120" s="10"/>
      <c r="E120" s="10"/>
    </row>
    <row r="121" spans="1:5" x14ac:dyDescent="0.2">
      <c r="A121" s="7">
        <v>116</v>
      </c>
      <c r="B121" s="12" t="s">
        <v>233</v>
      </c>
      <c r="C121" s="28" t="s">
        <v>234</v>
      </c>
      <c r="D121" s="10"/>
      <c r="E121" s="10"/>
    </row>
    <row r="122" spans="1:5" ht="24" x14ac:dyDescent="0.2">
      <c r="A122" s="7">
        <v>117</v>
      </c>
      <c r="B122" s="12" t="s">
        <v>235</v>
      </c>
      <c r="C122" s="28" t="s">
        <v>236</v>
      </c>
      <c r="D122" s="10"/>
      <c r="E122" s="10"/>
    </row>
    <row r="123" spans="1:5" x14ac:dyDescent="0.2">
      <c r="A123" s="7">
        <v>118</v>
      </c>
      <c r="B123" s="12" t="s">
        <v>237</v>
      </c>
      <c r="C123" s="28" t="s">
        <v>238</v>
      </c>
      <c r="D123" s="10"/>
      <c r="E123" s="10"/>
    </row>
    <row r="124" spans="1:5" ht="12.75" customHeight="1" x14ac:dyDescent="0.2">
      <c r="A124" s="7">
        <v>119</v>
      </c>
      <c r="B124" s="12" t="s">
        <v>239</v>
      </c>
      <c r="C124" s="28" t="s">
        <v>240</v>
      </c>
      <c r="D124" s="10"/>
      <c r="E124" s="10"/>
    </row>
    <row r="125" spans="1:5" x14ac:dyDescent="0.2">
      <c r="A125" s="7">
        <v>120</v>
      </c>
      <c r="B125" s="22" t="s">
        <v>241</v>
      </c>
      <c r="C125" s="34" t="s">
        <v>242</v>
      </c>
      <c r="D125" s="10"/>
      <c r="E125" s="10"/>
    </row>
    <row r="126" spans="1:5" x14ac:dyDescent="0.2">
      <c r="A126" s="7">
        <v>121</v>
      </c>
      <c r="B126" s="11" t="s">
        <v>243</v>
      </c>
      <c r="C126" s="29" t="s">
        <v>244</v>
      </c>
      <c r="D126" s="10"/>
      <c r="E126" s="10"/>
    </row>
    <row r="127" spans="1:5" x14ac:dyDescent="0.2">
      <c r="A127" s="7">
        <v>122</v>
      </c>
      <c r="B127" s="12" t="s">
        <v>245</v>
      </c>
      <c r="C127" s="28" t="s">
        <v>246</v>
      </c>
      <c r="D127" s="10"/>
      <c r="E127" s="10"/>
    </row>
    <row r="128" spans="1:5" x14ac:dyDescent="0.2">
      <c r="A128" s="7">
        <v>123</v>
      </c>
      <c r="B128" s="8" t="s">
        <v>247</v>
      </c>
      <c r="C128" s="35" t="s">
        <v>248</v>
      </c>
      <c r="D128" s="10"/>
      <c r="E128" s="10"/>
    </row>
    <row r="129" spans="1:5" ht="24" x14ac:dyDescent="0.2">
      <c r="A129" s="7">
        <v>124</v>
      </c>
      <c r="B129" s="12" t="s">
        <v>249</v>
      </c>
      <c r="C129" s="28" t="s">
        <v>250</v>
      </c>
      <c r="D129" s="10"/>
      <c r="E129" s="10"/>
    </row>
    <row r="130" spans="1:5" ht="21.75" customHeight="1" x14ac:dyDescent="0.2">
      <c r="A130" s="7">
        <v>125</v>
      </c>
      <c r="B130" s="12" t="s">
        <v>251</v>
      </c>
      <c r="C130" s="28" t="s">
        <v>252</v>
      </c>
      <c r="D130" s="10"/>
      <c r="E130" s="10"/>
    </row>
    <row r="131" spans="1:5" x14ac:dyDescent="0.2">
      <c r="A131" s="7">
        <v>126</v>
      </c>
      <c r="B131" s="11" t="s">
        <v>253</v>
      </c>
      <c r="C131" s="28" t="s">
        <v>254</v>
      </c>
      <c r="D131" s="10"/>
      <c r="E131" s="10"/>
    </row>
    <row r="132" spans="1:5" x14ac:dyDescent="0.2">
      <c r="A132" s="7">
        <v>127</v>
      </c>
      <c r="B132" s="14" t="s">
        <v>255</v>
      </c>
      <c r="C132" s="30" t="s">
        <v>256</v>
      </c>
      <c r="D132" s="10"/>
      <c r="E132" s="10"/>
    </row>
    <row r="133" spans="1:5" x14ac:dyDescent="0.2">
      <c r="A133" s="7">
        <v>128</v>
      </c>
      <c r="B133" s="12" t="s">
        <v>257</v>
      </c>
      <c r="C133" s="28" t="s">
        <v>258</v>
      </c>
      <c r="D133" s="10"/>
      <c r="E133" s="10"/>
    </row>
    <row r="134" spans="1:5" ht="24" customHeight="1" x14ac:dyDescent="0.2">
      <c r="A134" s="7">
        <v>129</v>
      </c>
      <c r="B134" s="8" t="s">
        <v>259</v>
      </c>
      <c r="C134" s="29" t="s">
        <v>260</v>
      </c>
      <c r="D134" s="10"/>
      <c r="E134" s="10"/>
    </row>
    <row r="135" spans="1:5" x14ac:dyDescent="0.2">
      <c r="A135" s="7">
        <v>130</v>
      </c>
      <c r="B135" s="11" t="s">
        <v>261</v>
      </c>
      <c r="C135" s="29" t="s">
        <v>262</v>
      </c>
      <c r="D135" s="10"/>
      <c r="E135" s="10"/>
    </row>
    <row r="136" spans="1:5" x14ac:dyDescent="0.2">
      <c r="A136" s="7">
        <v>131</v>
      </c>
      <c r="B136" s="12" t="s">
        <v>263</v>
      </c>
      <c r="C136" s="28" t="s">
        <v>264</v>
      </c>
      <c r="D136" s="10"/>
      <c r="E136" s="10"/>
    </row>
    <row r="137" spans="1:5" x14ac:dyDescent="0.2">
      <c r="A137" s="7">
        <v>132</v>
      </c>
      <c r="B137" s="12" t="s">
        <v>265</v>
      </c>
      <c r="C137" s="28" t="s">
        <v>266</v>
      </c>
      <c r="D137" s="10"/>
      <c r="E137" s="10"/>
    </row>
    <row r="138" spans="1:5" ht="13.5" customHeight="1" x14ac:dyDescent="0.2">
      <c r="A138" s="7">
        <v>133</v>
      </c>
      <c r="B138" s="12" t="s">
        <v>267</v>
      </c>
      <c r="C138" s="28" t="s">
        <v>268</v>
      </c>
      <c r="D138" s="10"/>
      <c r="E138" s="10"/>
    </row>
    <row r="139" spans="1:5" x14ac:dyDescent="0.2">
      <c r="A139" s="7">
        <v>134</v>
      </c>
      <c r="B139" s="12" t="s">
        <v>269</v>
      </c>
      <c r="C139" s="28" t="s">
        <v>270</v>
      </c>
      <c r="D139" s="10"/>
      <c r="E139" s="10"/>
    </row>
    <row r="140" spans="1:5" x14ac:dyDescent="0.2">
      <c r="A140" s="7">
        <v>135</v>
      </c>
      <c r="B140" s="12" t="s">
        <v>271</v>
      </c>
      <c r="C140" s="28" t="s">
        <v>272</v>
      </c>
      <c r="D140" s="10">
        <v>349750</v>
      </c>
      <c r="E140" s="10"/>
    </row>
    <row r="141" spans="1:5" x14ac:dyDescent="0.2">
      <c r="A141" s="7">
        <v>136</v>
      </c>
      <c r="B141" s="8" t="s">
        <v>273</v>
      </c>
      <c r="C141" s="29" t="s">
        <v>274</v>
      </c>
      <c r="D141" s="10">
        <v>26014106</v>
      </c>
      <c r="E141" s="10"/>
    </row>
    <row r="142" spans="1:5" ht="10.5" customHeight="1" x14ac:dyDescent="0.2">
      <c r="A142" s="7">
        <v>137</v>
      </c>
      <c r="B142" s="12" t="s">
        <v>275</v>
      </c>
      <c r="C142" s="28" t="s">
        <v>276</v>
      </c>
      <c r="D142" s="10">
        <v>8989251</v>
      </c>
      <c r="E142" s="10"/>
    </row>
    <row r="143" spans="1:5" x14ac:dyDescent="0.2">
      <c r="A143" s="7">
        <v>138</v>
      </c>
      <c r="B143" s="8" t="s">
        <v>277</v>
      </c>
      <c r="C143" s="28" t="s">
        <v>278</v>
      </c>
      <c r="D143" s="10"/>
      <c r="E143" s="10"/>
    </row>
    <row r="144" spans="1:5" x14ac:dyDescent="0.2">
      <c r="A144" s="7">
        <v>139</v>
      </c>
      <c r="B144" s="14" t="s">
        <v>279</v>
      </c>
      <c r="C144" s="30" t="s">
        <v>280</v>
      </c>
      <c r="D144" s="10"/>
      <c r="E144" s="10"/>
    </row>
    <row r="145" spans="1:5" x14ac:dyDescent="0.2">
      <c r="A145" s="7">
        <v>140</v>
      </c>
      <c r="B145" s="12" t="s">
        <v>281</v>
      </c>
      <c r="C145" s="28" t="s">
        <v>282</v>
      </c>
      <c r="D145" s="10"/>
      <c r="E145" s="10"/>
    </row>
    <row r="146" spans="1:5" x14ac:dyDescent="0.2">
      <c r="A146" s="7">
        <v>141</v>
      </c>
      <c r="B146" s="12" t="s">
        <v>283</v>
      </c>
      <c r="C146" s="28" t="s">
        <v>284</v>
      </c>
      <c r="D146" s="10"/>
      <c r="E146" s="10"/>
    </row>
    <row r="147" spans="1:5" x14ac:dyDescent="0.2">
      <c r="A147" s="7">
        <v>142</v>
      </c>
      <c r="B147" s="12" t="s">
        <v>285</v>
      </c>
      <c r="C147" s="28" t="s">
        <v>286</v>
      </c>
      <c r="D147" s="10"/>
      <c r="E147" s="10"/>
    </row>
    <row r="148" spans="1:5" x14ac:dyDescent="0.2">
      <c r="A148" s="7">
        <v>143</v>
      </c>
      <c r="B148" s="14" t="s">
        <v>287</v>
      </c>
      <c r="C148" s="30" t="s">
        <v>288</v>
      </c>
      <c r="D148" s="10">
        <v>22055666</v>
      </c>
      <c r="E148" s="10"/>
    </row>
    <row r="149" spans="1:5" x14ac:dyDescent="0.2">
      <c r="A149" s="7">
        <v>144</v>
      </c>
      <c r="B149" s="11" t="s">
        <v>289</v>
      </c>
      <c r="C149" s="30" t="s">
        <v>290</v>
      </c>
      <c r="D149" s="10">
        <v>57945400</v>
      </c>
      <c r="E149" s="10">
        <v>2535681</v>
      </c>
    </row>
    <row r="150" spans="1:5" x14ac:dyDescent="0.2">
      <c r="A150" s="7">
        <v>145</v>
      </c>
      <c r="B150" s="12" t="s">
        <v>291</v>
      </c>
      <c r="C150" s="28" t="s">
        <v>292</v>
      </c>
      <c r="D150" s="10">
        <v>1853670</v>
      </c>
      <c r="E150" s="10"/>
    </row>
    <row r="151" spans="1:5" x14ac:dyDescent="0.2">
      <c r="A151" s="7">
        <v>146</v>
      </c>
      <c r="B151" s="8" t="s">
        <v>293</v>
      </c>
      <c r="C151" s="29" t="s">
        <v>294</v>
      </c>
      <c r="D151" s="10"/>
      <c r="E151" s="10"/>
    </row>
    <row r="152" spans="1:5" x14ac:dyDescent="0.2">
      <c r="A152" s="7">
        <v>147</v>
      </c>
      <c r="B152" s="8" t="s">
        <v>295</v>
      </c>
      <c r="C152" s="29" t="s">
        <v>296</v>
      </c>
      <c r="D152" s="10"/>
      <c r="E152" s="10"/>
    </row>
    <row r="153" spans="1:5" ht="12.75" x14ac:dyDescent="0.2">
      <c r="A153" s="7">
        <v>148</v>
      </c>
      <c r="B153" s="25" t="s">
        <v>297</v>
      </c>
      <c r="C153" s="26" t="s">
        <v>298</v>
      </c>
      <c r="D153" s="10"/>
      <c r="E153" s="10"/>
    </row>
  </sheetData>
  <mergeCells count="5"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5" sqref="L5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190" t="s">
        <v>368</v>
      </c>
      <c r="B2" s="190"/>
      <c r="C2" s="190"/>
      <c r="D2" s="190"/>
      <c r="E2" s="190"/>
      <c r="F2" s="190"/>
      <c r="G2" s="190"/>
      <c r="H2" s="190"/>
      <c r="I2" s="190"/>
    </row>
    <row r="3" spans="1:9" x14ac:dyDescent="0.2">
      <c r="C3" s="4"/>
      <c r="I3" s="3" t="s">
        <v>327</v>
      </c>
    </row>
    <row r="4" spans="1:9" s="5" customFormat="1" ht="24.75" customHeight="1" x14ac:dyDescent="0.2">
      <c r="A4" s="191" t="s">
        <v>0</v>
      </c>
      <c r="B4" s="191" t="s">
        <v>1</v>
      </c>
      <c r="C4" s="191" t="s">
        <v>2</v>
      </c>
      <c r="D4" s="187" t="s">
        <v>330</v>
      </c>
      <c r="E4" s="187"/>
      <c r="F4" s="187"/>
      <c r="G4" s="187"/>
      <c r="H4" s="187"/>
      <c r="I4" s="187"/>
    </row>
    <row r="5" spans="1:9" ht="61.5" customHeight="1" x14ac:dyDescent="0.2">
      <c r="A5" s="211"/>
      <c r="B5" s="211"/>
      <c r="C5" s="211"/>
      <c r="D5" s="187" t="s">
        <v>320</v>
      </c>
      <c r="E5" s="187" t="s">
        <v>369</v>
      </c>
      <c r="F5" s="187"/>
      <c r="G5" s="187" t="s">
        <v>328</v>
      </c>
      <c r="H5" s="187"/>
      <c r="I5" s="187" t="s">
        <v>329</v>
      </c>
    </row>
    <row r="6" spans="1:9" ht="44.25" customHeight="1" x14ac:dyDescent="0.2">
      <c r="A6" s="192"/>
      <c r="B6" s="192"/>
      <c r="C6" s="192"/>
      <c r="D6" s="187"/>
      <c r="E6" s="109" t="s">
        <v>320</v>
      </c>
      <c r="F6" s="109" t="s">
        <v>331</v>
      </c>
      <c r="G6" s="109" t="s">
        <v>320</v>
      </c>
      <c r="H6" s="109" t="s">
        <v>331</v>
      </c>
      <c r="I6" s="187"/>
    </row>
    <row r="7" spans="1:9" ht="12" customHeight="1" x14ac:dyDescent="0.2">
      <c r="A7" s="7">
        <v>1</v>
      </c>
      <c r="B7" s="8" t="s">
        <v>3</v>
      </c>
      <c r="C7" s="29" t="s">
        <v>4</v>
      </c>
      <c r="D7" s="43">
        <f>E7+G7+I7</f>
        <v>33420320</v>
      </c>
      <c r="E7" s="43"/>
      <c r="F7" s="43"/>
      <c r="G7" s="43">
        <v>10227043</v>
      </c>
      <c r="H7" s="43">
        <v>4700833</v>
      </c>
      <c r="I7" s="43">
        <v>23193277</v>
      </c>
    </row>
    <row r="8" spans="1:9" x14ac:dyDescent="0.2">
      <c r="A8" s="7">
        <v>2</v>
      </c>
      <c r="B8" s="11" t="s">
        <v>5</v>
      </c>
      <c r="C8" s="29" t="s">
        <v>6</v>
      </c>
      <c r="D8" s="43">
        <f t="shared" ref="D8:D71" si="0">E8+G8+I8</f>
        <v>36620349</v>
      </c>
      <c r="E8" s="43"/>
      <c r="F8" s="43"/>
      <c r="G8" s="43">
        <v>12413609</v>
      </c>
      <c r="H8" s="43">
        <v>9270223</v>
      </c>
      <c r="I8" s="43">
        <v>24206740</v>
      </c>
    </row>
    <row r="9" spans="1:9" x14ac:dyDescent="0.2">
      <c r="A9" s="7">
        <v>3</v>
      </c>
      <c r="B9" s="12" t="s">
        <v>7</v>
      </c>
      <c r="C9" s="28" t="s">
        <v>8</v>
      </c>
      <c r="D9" s="43">
        <f t="shared" si="0"/>
        <v>121056823</v>
      </c>
      <c r="E9" s="43">
        <v>5415961</v>
      </c>
      <c r="F9" s="43"/>
      <c r="G9" s="43">
        <v>51181810</v>
      </c>
      <c r="H9" s="43">
        <v>33140646</v>
      </c>
      <c r="I9" s="43">
        <v>64459052</v>
      </c>
    </row>
    <row r="10" spans="1:9" ht="14.25" customHeight="1" x14ac:dyDescent="0.2">
      <c r="A10" s="7">
        <v>4</v>
      </c>
      <c r="B10" s="8" t="s">
        <v>9</v>
      </c>
      <c r="C10" s="29" t="s">
        <v>10</v>
      </c>
      <c r="D10" s="43">
        <f t="shared" si="0"/>
        <v>38389635</v>
      </c>
      <c r="E10" s="43">
        <v>0</v>
      </c>
      <c r="F10" s="43"/>
      <c r="G10" s="43">
        <v>13021621</v>
      </c>
      <c r="H10" s="43">
        <v>9366612</v>
      </c>
      <c r="I10" s="43">
        <v>25368014</v>
      </c>
    </row>
    <row r="11" spans="1:9" x14ac:dyDescent="0.2">
      <c r="A11" s="7">
        <v>5</v>
      </c>
      <c r="B11" s="8" t="s">
        <v>11</v>
      </c>
      <c r="C11" s="29" t="s">
        <v>12</v>
      </c>
      <c r="D11" s="43">
        <f t="shared" si="0"/>
        <v>40874891</v>
      </c>
      <c r="E11" s="43">
        <v>0</v>
      </c>
      <c r="F11" s="43"/>
      <c r="G11" s="43">
        <v>14702577</v>
      </c>
      <c r="H11" s="43">
        <v>11759494</v>
      </c>
      <c r="I11" s="43">
        <v>26172314</v>
      </c>
    </row>
    <row r="12" spans="1:9" x14ac:dyDescent="0.2">
      <c r="A12" s="7">
        <v>6</v>
      </c>
      <c r="B12" s="12" t="s">
        <v>13</v>
      </c>
      <c r="C12" s="28" t="s">
        <v>14</v>
      </c>
      <c r="D12" s="43">
        <f t="shared" si="0"/>
        <v>287156738</v>
      </c>
      <c r="E12" s="43">
        <v>9152710</v>
      </c>
      <c r="F12" s="43"/>
      <c r="G12" s="43">
        <v>96865446</v>
      </c>
      <c r="H12" s="43">
        <v>52176761</v>
      </c>
      <c r="I12" s="43">
        <v>181138582</v>
      </c>
    </row>
    <row r="13" spans="1:9" x14ac:dyDescent="0.2">
      <c r="A13" s="7">
        <v>7</v>
      </c>
      <c r="B13" s="14" t="s">
        <v>15</v>
      </c>
      <c r="C13" s="30" t="s">
        <v>16</v>
      </c>
      <c r="D13" s="43">
        <f t="shared" si="0"/>
        <v>111091034</v>
      </c>
      <c r="E13" s="43">
        <v>0</v>
      </c>
      <c r="F13" s="43"/>
      <c r="G13" s="43">
        <v>45622646</v>
      </c>
      <c r="H13" s="43">
        <v>32744362</v>
      </c>
      <c r="I13" s="43">
        <v>65468388</v>
      </c>
    </row>
    <row r="14" spans="1:9" x14ac:dyDescent="0.2">
      <c r="A14" s="7">
        <v>8</v>
      </c>
      <c r="B14" s="12" t="s">
        <v>17</v>
      </c>
      <c r="C14" s="28" t="s">
        <v>18</v>
      </c>
      <c r="D14" s="43">
        <f t="shared" si="0"/>
        <v>50226745</v>
      </c>
      <c r="E14" s="43">
        <v>0</v>
      </c>
      <c r="F14" s="43"/>
      <c r="G14" s="43">
        <v>22321848</v>
      </c>
      <c r="H14" s="43">
        <v>18880582</v>
      </c>
      <c r="I14" s="43">
        <v>27904897</v>
      </c>
    </row>
    <row r="15" spans="1:9" x14ac:dyDescent="0.2">
      <c r="A15" s="7">
        <v>9</v>
      </c>
      <c r="B15" s="12" t="s">
        <v>19</v>
      </c>
      <c r="C15" s="28" t="s">
        <v>20</v>
      </c>
      <c r="D15" s="43">
        <f t="shared" si="0"/>
        <v>38771826</v>
      </c>
      <c r="E15" s="43">
        <v>0</v>
      </c>
      <c r="F15" s="43"/>
      <c r="G15" s="43">
        <v>13918870</v>
      </c>
      <c r="H15" s="43">
        <v>9077057</v>
      </c>
      <c r="I15" s="43">
        <v>24852956</v>
      </c>
    </row>
    <row r="16" spans="1:9" x14ac:dyDescent="0.2">
      <c r="A16" s="7">
        <v>10</v>
      </c>
      <c r="B16" s="12" t="s">
        <v>21</v>
      </c>
      <c r="C16" s="28" t="s">
        <v>22</v>
      </c>
      <c r="D16" s="43">
        <f t="shared" si="0"/>
        <v>48447285</v>
      </c>
      <c r="E16" s="43">
        <v>0</v>
      </c>
      <c r="F16" s="43"/>
      <c r="G16" s="43">
        <v>17091447</v>
      </c>
      <c r="H16" s="43">
        <v>9202680</v>
      </c>
      <c r="I16" s="43">
        <v>31355838</v>
      </c>
    </row>
    <row r="17" spans="1:9" x14ac:dyDescent="0.2">
      <c r="A17" s="7">
        <v>11</v>
      </c>
      <c r="B17" s="12" t="s">
        <v>23</v>
      </c>
      <c r="C17" s="28" t="s">
        <v>24</v>
      </c>
      <c r="D17" s="43">
        <f t="shared" si="0"/>
        <v>38208085</v>
      </c>
      <c r="E17" s="43">
        <v>0</v>
      </c>
      <c r="F17" s="43"/>
      <c r="G17" s="43">
        <v>12619428</v>
      </c>
      <c r="H17" s="43">
        <v>6993097</v>
      </c>
      <c r="I17" s="43">
        <v>25588657</v>
      </c>
    </row>
    <row r="18" spans="1:9" x14ac:dyDescent="0.2">
      <c r="A18" s="7">
        <v>12</v>
      </c>
      <c r="B18" s="12" t="s">
        <v>25</v>
      </c>
      <c r="C18" s="28" t="s">
        <v>26</v>
      </c>
      <c r="D18" s="43">
        <f t="shared" si="0"/>
        <v>86014757</v>
      </c>
      <c r="E18" s="43">
        <v>0</v>
      </c>
      <c r="F18" s="43"/>
      <c r="G18" s="43">
        <v>34714773</v>
      </c>
      <c r="H18" s="43">
        <v>26626048</v>
      </c>
      <c r="I18" s="43">
        <v>51299984</v>
      </c>
    </row>
    <row r="19" spans="1:9" x14ac:dyDescent="0.2">
      <c r="A19" s="7">
        <v>13</v>
      </c>
      <c r="B19" s="8" t="s">
        <v>27</v>
      </c>
      <c r="C19" s="28" t="s">
        <v>28</v>
      </c>
      <c r="D19" s="43">
        <f t="shared" si="0"/>
        <v>73011</v>
      </c>
      <c r="E19" s="43">
        <v>73011</v>
      </c>
      <c r="F19" s="43">
        <v>9106</v>
      </c>
      <c r="G19" s="43"/>
      <c r="H19" s="43">
        <v>0</v>
      </c>
      <c r="I19" s="43"/>
    </row>
    <row r="20" spans="1:9" x14ac:dyDescent="0.2">
      <c r="A20" s="7">
        <v>14</v>
      </c>
      <c r="B20" s="8" t="s">
        <v>29</v>
      </c>
      <c r="C20" s="29" t="s">
        <v>30</v>
      </c>
      <c r="D20" s="43">
        <f t="shared" si="0"/>
        <v>0</v>
      </c>
      <c r="E20" s="43">
        <v>0</v>
      </c>
      <c r="F20" s="43">
        <v>0</v>
      </c>
      <c r="G20" s="43"/>
      <c r="H20" s="43">
        <v>0</v>
      </c>
      <c r="I20" s="43"/>
    </row>
    <row r="21" spans="1:9" x14ac:dyDescent="0.2">
      <c r="A21" s="7">
        <v>15</v>
      </c>
      <c r="B21" s="12" t="s">
        <v>31</v>
      </c>
      <c r="C21" s="28" t="s">
        <v>32</v>
      </c>
      <c r="D21" s="43">
        <f t="shared" si="0"/>
        <v>49021591</v>
      </c>
      <c r="E21" s="43">
        <v>0</v>
      </c>
      <c r="F21" s="43"/>
      <c r="G21" s="43">
        <v>15688334</v>
      </c>
      <c r="H21" s="43">
        <v>11791740</v>
      </c>
      <c r="I21" s="43">
        <v>33333257</v>
      </c>
    </row>
    <row r="22" spans="1:9" x14ac:dyDescent="0.2">
      <c r="A22" s="7">
        <v>16</v>
      </c>
      <c r="B22" s="12" t="s">
        <v>33</v>
      </c>
      <c r="C22" s="28" t="s">
        <v>34</v>
      </c>
      <c r="D22" s="43">
        <f t="shared" si="0"/>
        <v>61935216</v>
      </c>
      <c r="E22" s="43">
        <v>0</v>
      </c>
      <c r="F22" s="43"/>
      <c r="G22" s="43">
        <v>13369313</v>
      </c>
      <c r="H22" s="43">
        <v>8508680</v>
      </c>
      <c r="I22" s="43">
        <v>48565903</v>
      </c>
    </row>
    <row r="23" spans="1:9" x14ac:dyDescent="0.2">
      <c r="A23" s="7">
        <v>17</v>
      </c>
      <c r="B23" s="12" t="s">
        <v>35</v>
      </c>
      <c r="C23" s="28" t="s">
        <v>36</v>
      </c>
      <c r="D23" s="43">
        <f t="shared" si="0"/>
        <v>104132680</v>
      </c>
      <c r="E23" s="43">
        <v>0</v>
      </c>
      <c r="F23" s="43"/>
      <c r="G23" s="43">
        <v>42661780</v>
      </c>
      <c r="H23" s="43">
        <v>31642101</v>
      </c>
      <c r="I23" s="43">
        <v>61470900</v>
      </c>
    </row>
    <row r="24" spans="1:9" x14ac:dyDescent="0.2">
      <c r="A24" s="7">
        <v>18</v>
      </c>
      <c r="B24" s="12" t="s">
        <v>37</v>
      </c>
      <c r="C24" s="28" t="s">
        <v>38</v>
      </c>
      <c r="D24" s="43">
        <f t="shared" si="0"/>
        <v>201166766</v>
      </c>
      <c r="E24" s="43">
        <v>7895446</v>
      </c>
      <c r="F24" s="43"/>
      <c r="G24" s="43">
        <v>77479880</v>
      </c>
      <c r="H24" s="43">
        <v>50923917</v>
      </c>
      <c r="I24" s="43">
        <v>115791440</v>
      </c>
    </row>
    <row r="25" spans="1:9" x14ac:dyDescent="0.2">
      <c r="A25" s="7">
        <v>19</v>
      </c>
      <c r="B25" s="8" t="s">
        <v>39</v>
      </c>
      <c r="C25" s="29" t="s">
        <v>40</v>
      </c>
      <c r="D25" s="43">
        <f t="shared" si="0"/>
        <v>36280036</v>
      </c>
      <c r="E25" s="43">
        <v>0</v>
      </c>
      <c r="F25" s="43"/>
      <c r="G25" s="43">
        <v>14890012</v>
      </c>
      <c r="H25" s="43">
        <v>8495667</v>
      </c>
      <c r="I25" s="43">
        <v>21390024</v>
      </c>
    </row>
    <row r="26" spans="1:9" x14ac:dyDescent="0.2">
      <c r="A26" s="7">
        <v>20</v>
      </c>
      <c r="B26" s="8" t="s">
        <v>41</v>
      </c>
      <c r="C26" s="29" t="s">
        <v>42</v>
      </c>
      <c r="D26" s="43">
        <f t="shared" si="0"/>
        <v>22589768</v>
      </c>
      <c r="E26" s="43">
        <v>0</v>
      </c>
      <c r="F26" s="43"/>
      <c r="G26" s="43">
        <v>5626817</v>
      </c>
      <c r="H26" s="43">
        <v>2453480</v>
      </c>
      <c r="I26" s="43">
        <v>16962951</v>
      </c>
    </row>
    <row r="27" spans="1:9" x14ac:dyDescent="0.2">
      <c r="A27" s="7">
        <v>21</v>
      </c>
      <c r="B27" s="8" t="s">
        <v>43</v>
      </c>
      <c r="C27" s="29" t="s">
        <v>44</v>
      </c>
      <c r="D27" s="43">
        <f t="shared" si="0"/>
        <v>145122378</v>
      </c>
      <c r="E27" s="43">
        <v>0</v>
      </c>
      <c r="F27" s="43"/>
      <c r="G27" s="43">
        <v>64806567</v>
      </c>
      <c r="H27" s="43">
        <v>42639088</v>
      </c>
      <c r="I27" s="43">
        <v>80315811</v>
      </c>
    </row>
    <row r="28" spans="1:9" x14ac:dyDescent="0.2">
      <c r="A28" s="7">
        <v>22</v>
      </c>
      <c r="B28" s="8" t="s">
        <v>45</v>
      </c>
      <c r="C28" s="29" t="s">
        <v>46</v>
      </c>
      <c r="D28" s="43">
        <f t="shared" si="0"/>
        <v>123434407</v>
      </c>
      <c r="E28" s="43">
        <v>5102718</v>
      </c>
      <c r="F28" s="43">
        <v>0</v>
      </c>
      <c r="G28" s="43">
        <v>50762590</v>
      </c>
      <c r="H28" s="43">
        <v>30244558</v>
      </c>
      <c r="I28" s="43">
        <v>67569099</v>
      </c>
    </row>
    <row r="29" spans="1:9" x14ac:dyDescent="0.2">
      <c r="A29" s="7">
        <v>23</v>
      </c>
      <c r="B29" s="12" t="s">
        <v>47</v>
      </c>
      <c r="C29" s="28" t="s">
        <v>48</v>
      </c>
      <c r="D29" s="43">
        <f t="shared" si="0"/>
        <v>52658311</v>
      </c>
      <c r="E29" s="43"/>
      <c r="F29" s="43"/>
      <c r="G29" s="43">
        <v>21923663</v>
      </c>
      <c r="H29" s="43">
        <v>14079716</v>
      </c>
      <c r="I29" s="43">
        <v>30734648</v>
      </c>
    </row>
    <row r="30" spans="1:9" ht="12" customHeight="1" x14ac:dyDescent="0.2">
      <c r="A30" s="7">
        <v>24</v>
      </c>
      <c r="B30" s="12" t="s">
        <v>49</v>
      </c>
      <c r="C30" s="28" t="s">
        <v>50</v>
      </c>
      <c r="D30" s="43">
        <f t="shared" si="0"/>
        <v>0</v>
      </c>
      <c r="E30" s="43"/>
      <c r="F30" s="43"/>
      <c r="G30" s="43"/>
      <c r="H30" s="43"/>
      <c r="I30" s="43"/>
    </row>
    <row r="31" spans="1:9" ht="24" x14ac:dyDescent="0.2">
      <c r="A31" s="7">
        <v>25</v>
      </c>
      <c r="B31" s="12" t="s">
        <v>51</v>
      </c>
      <c r="C31" s="28" t="s">
        <v>52</v>
      </c>
      <c r="D31" s="43">
        <f t="shared" si="0"/>
        <v>0</v>
      </c>
      <c r="E31" s="43"/>
      <c r="F31" s="43"/>
      <c r="G31" s="43"/>
      <c r="H31" s="43"/>
      <c r="I31" s="43"/>
    </row>
    <row r="32" spans="1:9" x14ac:dyDescent="0.2">
      <c r="A32" s="7">
        <v>26</v>
      </c>
      <c r="B32" s="8" t="s">
        <v>53</v>
      </c>
      <c r="C32" s="30" t="s">
        <v>54</v>
      </c>
      <c r="D32" s="43">
        <f t="shared" si="0"/>
        <v>195486267</v>
      </c>
      <c r="E32" s="43">
        <v>20107923</v>
      </c>
      <c r="F32" s="43"/>
      <c r="G32" s="43">
        <v>51436709</v>
      </c>
      <c r="H32" s="43">
        <v>0</v>
      </c>
      <c r="I32" s="43">
        <v>123941635</v>
      </c>
    </row>
    <row r="33" spans="1:9" x14ac:dyDescent="0.2">
      <c r="A33" s="7">
        <v>27</v>
      </c>
      <c r="B33" s="12" t="s">
        <v>55</v>
      </c>
      <c r="C33" s="28" t="s">
        <v>56</v>
      </c>
      <c r="D33" s="43">
        <f t="shared" si="0"/>
        <v>211541609</v>
      </c>
      <c r="E33" s="43">
        <v>0</v>
      </c>
      <c r="F33" s="43">
        <v>0</v>
      </c>
      <c r="G33" s="43">
        <v>61583217</v>
      </c>
      <c r="H33" s="43">
        <v>9062610</v>
      </c>
      <c r="I33" s="43">
        <v>149958392</v>
      </c>
    </row>
    <row r="34" spans="1:9" ht="24" customHeight="1" x14ac:dyDescent="0.2">
      <c r="A34" s="7">
        <v>28</v>
      </c>
      <c r="B34" s="12" t="s">
        <v>57</v>
      </c>
      <c r="C34" s="28" t="s">
        <v>58</v>
      </c>
      <c r="D34" s="43">
        <f t="shared" si="0"/>
        <v>76544549</v>
      </c>
      <c r="E34" s="43">
        <v>3478671</v>
      </c>
      <c r="F34" s="43"/>
      <c r="G34" s="43">
        <v>13710076</v>
      </c>
      <c r="H34" s="43">
        <v>0</v>
      </c>
      <c r="I34" s="43">
        <v>59355802</v>
      </c>
    </row>
    <row r="35" spans="1:9" ht="12" customHeight="1" x14ac:dyDescent="0.2">
      <c r="A35" s="7">
        <v>29</v>
      </c>
      <c r="B35" s="8" t="s">
        <v>59</v>
      </c>
      <c r="C35" s="29" t="s">
        <v>60</v>
      </c>
      <c r="D35" s="43">
        <f t="shared" si="0"/>
        <v>10588015</v>
      </c>
      <c r="E35" s="43">
        <v>10588015</v>
      </c>
      <c r="F35" s="43"/>
      <c r="G35" s="43"/>
      <c r="H35" s="43"/>
      <c r="I35" s="43"/>
    </row>
    <row r="36" spans="1:9" x14ac:dyDescent="0.2">
      <c r="A36" s="7">
        <v>30</v>
      </c>
      <c r="B36" s="11" t="s">
        <v>61</v>
      </c>
      <c r="C36" s="30" t="s">
        <v>62</v>
      </c>
      <c r="D36" s="43">
        <f t="shared" si="0"/>
        <v>107299736</v>
      </c>
      <c r="E36" s="43">
        <v>107299736</v>
      </c>
      <c r="F36" s="43">
        <v>107299736</v>
      </c>
      <c r="G36" s="43"/>
      <c r="H36" s="43"/>
      <c r="I36" s="43"/>
    </row>
    <row r="37" spans="1:9" ht="24" x14ac:dyDescent="0.2">
      <c r="A37" s="7">
        <v>31</v>
      </c>
      <c r="B37" s="8" t="s">
        <v>63</v>
      </c>
      <c r="C37" s="29" t="s">
        <v>64</v>
      </c>
      <c r="D37" s="43">
        <f t="shared" si="0"/>
        <v>0</v>
      </c>
      <c r="E37" s="43"/>
      <c r="F37" s="43"/>
      <c r="G37" s="43"/>
      <c r="H37" s="43"/>
      <c r="I37" s="43"/>
    </row>
    <row r="38" spans="1:9" x14ac:dyDescent="0.2">
      <c r="A38" s="7">
        <v>32</v>
      </c>
      <c r="B38" s="12" t="s">
        <v>65</v>
      </c>
      <c r="C38" s="28" t="s">
        <v>66</v>
      </c>
      <c r="D38" s="43">
        <f t="shared" si="0"/>
        <v>15016153</v>
      </c>
      <c r="E38" s="43"/>
      <c r="F38" s="43"/>
      <c r="G38" s="43">
        <v>6641727</v>
      </c>
      <c r="H38" s="43">
        <v>3888682</v>
      </c>
      <c r="I38" s="43">
        <v>8374426</v>
      </c>
    </row>
    <row r="39" spans="1:9" x14ac:dyDescent="0.2">
      <c r="A39" s="7">
        <v>33</v>
      </c>
      <c r="B39" s="11" t="s">
        <v>67</v>
      </c>
      <c r="C39" s="29" t="s">
        <v>68</v>
      </c>
      <c r="D39" s="43">
        <f t="shared" si="0"/>
        <v>164655668</v>
      </c>
      <c r="E39" s="43">
        <v>7038678</v>
      </c>
      <c r="F39" s="43"/>
      <c r="G39" s="43">
        <v>63669631</v>
      </c>
      <c r="H39" s="43">
        <v>32020970</v>
      </c>
      <c r="I39" s="43">
        <v>93947359</v>
      </c>
    </row>
    <row r="40" spans="1:9" x14ac:dyDescent="0.2">
      <c r="A40" s="7">
        <v>34</v>
      </c>
      <c r="B40" s="14" t="s">
        <v>69</v>
      </c>
      <c r="C40" s="30" t="s">
        <v>70</v>
      </c>
      <c r="D40" s="43">
        <f t="shared" si="0"/>
        <v>248726020</v>
      </c>
      <c r="E40" s="43">
        <v>4771596</v>
      </c>
      <c r="F40" s="43"/>
      <c r="G40" s="43">
        <v>104420716</v>
      </c>
      <c r="H40" s="43">
        <v>69618456</v>
      </c>
      <c r="I40" s="43">
        <v>139533708</v>
      </c>
    </row>
    <row r="41" spans="1:9" x14ac:dyDescent="0.2">
      <c r="A41" s="7">
        <v>35</v>
      </c>
      <c r="B41" s="8" t="s">
        <v>71</v>
      </c>
      <c r="C41" s="29" t="s">
        <v>72</v>
      </c>
      <c r="D41" s="43">
        <f t="shared" si="0"/>
        <v>8548933</v>
      </c>
      <c r="E41" s="43">
        <v>8548933</v>
      </c>
      <c r="F41" s="43"/>
      <c r="G41" s="43"/>
      <c r="H41" s="43"/>
      <c r="I41" s="43"/>
    </row>
    <row r="42" spans="1:9" x14ac:dyDescent="0.2">
      <c r="A42" s="7">
        <v>36</v>
      </c>
      <c r="B42" s="11" t="s">
        <v>73</v>
      </c>
      <c r="C42" s="29" t="s">
        <v>74</v>
      </c>
      <c r="D42" s="43">
        <f t="shared" si="0"/>
        <v>46323516</v>
      </c>
      <c r="E42" s="43"/>
      <c r="F42" s="43"/>
      <c r="G42" s="43">
        <v>17929093</v>
      </c>
      <c r="H42" s="43">
        <v>14095535</v>
      </c>
      <c r="I42" s="43">
        <v>28394423</v>
      </c>
    </row>
    <row r="43" spans="1:9" x14ac:dyDescent="0.2">
      <c r="A43" s="7">
        <v>37</v>
      </c>
      <c r="B43" s="12" t="s">
        <v>75</v>
      </c>
      <c r="C43" s="28" t="s">
        <v>76</v>
      </c>
      <c r="D43" s="43">
        <f t="shared" si="0"/>
        <v>148143914</v>
      </c>
      <c r="E43" s="43"/>
      <c r="F43" s="43"/>
      <c r="G43" s="43">
        <v>53928587</v>
      </c>
      <c r="H43" s="43">
        <v>29699109</v>
      </c>
      <c r="I43" s="43">
        <v>94215327</v>
      </c>
    </row>
    <row r="44" spans="1:9" x14ac:dyDescent="0.2">
      <c r="A44" s="7">
        <v>38</v>
      </c>
      <c r="B44" s="11" t="s">
        <v>77</v>
      </c>
      <c r="C44" s="29" t="s">
        <v>78</v>
      </c>
      <c r="D44" s="43">
        <f t="shared" si="0"/>
        <v>62134647</v>
      </c>
      <c r="E44" s="43">
        <v>0</v>
      </c>
      <c r="F44" s="43">
        <v>0</v>
      </c>
      <c r="G44" s="43">
        <v>25120106</v>
      </c>
      <c r="H44" s="43">
        <v>15858965</v>
      </c>
      <c r="I44" s="43">
        <v>37014541</v>
      </c>
    </row>
    <row r="45" spans="1:9" x14ac:dyDescent="0.2">
      <c r="A45" s="7">
        <v>39</v>
      </c>
      <c r="B45" s="8" t="s">
        <v>79</v>
      </c>
      <c r="C45" s="29" t="s">
        <v>80</v>
      </c>
      <c r="D45" s="43">
        <f t="shared" si="0"/>
        <v>138234758</v>
      </c>
      <c r="E45" s="43"/>
      <c r="F45" s="43"/>
      <c r="G45" s="43">
        <v>45541005</v>
      </c>
      <c r="H45" s="43">
        <v>33158246</v>
      </c>
      <c r="I45" s="43">
        <v>92693753</v>
      </c>
    </row>
    <row r="46" spans="1:9" x14ac:dyDescent="0.2">
      <c r="A46" s="7">
        <v>40</v>
      </c>
      <c r="B46" s="16" t="s">
        <v>81</v>
      </c>
      <c r="C46" s="31" t="s">
        <v>82</v>
      </c>
      <c r="D46" s="43">
        <f t="shared" si="0"/>
        <v>54403241</v>
      </c>
      <c r="E46" s="43"/>
      <c r="F46" s="43"/>
      <c r="G46" s="43">
        <v>20480747</v>
      </c>
      <c r="H46" s="43">
        <v>15526652</v>
      </c>
      <c r="I46" s="43">
        <v>33922494</v>
      </c>
    </row>
    <row r="47" spans="1:9" x14ac:dyDescent="0.2">
      <c r="A47" s="7">
        <v>41</v>
      </c>
      <c r="B47" s="8" t="s">
        <v>83</v>
      </c>
      <c r="C47" s="29" t="s">
        <v>84</v>
      </c>
      <c r="D47" s="43">
        <f t="shared" si="0"/>
        <v>37081623</v>
      </c>
      <c r="E47" s="43"/>
      <c r="F47" s="43"/>
      <c r="G47" s="43">
        <v>14576402</v>
      </c>
      <c r="H47" s="43">
        <v>12831187</v>
      </c>
      <c r="I47" s="43">
        <v>22505221</v>
      </c>
    </row>
    <row r="48" spans="1:9" x14ac:dyDescent="0.2">
      <c r="A48" s="7">
        <v>42</v>
      </c>
      <c r="B48" s="14" t="s">
        <v>85</v>
      </c>
      <c r="C48" s="30" t="s">
        <v>86</v>
      </c>
      <c r="D48" s="43">
        <f t="shared" si="0"/>
        <v>58265598</v>
      </c>
      <c r="E48" s="43"/>
      <c r="F48" s="43"/>
      <c r="G48" s="43">
        <v>21596866</v>
      </c>
      <c r="H48" s="43">
        <v>14781912</v>
      </c>
      <c r="I48" s="43">
        <v>36668732</v>
      </c>
    </row>
    <row r="49" spans="1:9" x14ac:dyDescent="0.2">
      <c r="A49" s="7">
        <v>43</v>
      </c>
      <c r="B49" s="12" t="s">
        <v>87</v>
      </c>
      <c r="C49" s="28" t="s">
        <v>88</v>
      </c>
      <c r="D49" s="43">
        <f t="shared" si="0"/>
        <v>28836220</v>
      </c>
      <c r="E49" s="43"/>
      <c r="F49" s="43"/>
      <c r="G49" s="43">
        <v>10158204</v>
      </c>
      <c r="H49" s="43">
        <v>6187428</v>
      </c>
      <c r="I49" s="43">
        <v>18678016</v>
      </c>
    </row>
    <row r="50" spans="1:9" x14ac:dyDescent="0.2">
      <c r="A50" s="7">
        <v>44</v>
      </c>
      <c r="B50" s="11" t="s">
        <v>89</v>
      </c>
      <c r="C50" s="29" t="s">
        <v>90</v>
      </c>
      <c r="D50" s="43">
        <f t="shared" si="0"/>
        <v>27317916</v>
      </c>
      <c r="E50" s="43"/>
      <c r="F50" s="43"/>
      <c r="G50" s="43">
        <v>6687863</v>
      </c>
      <c r="H50" s="43">
        <v>5503065</v>
      </c>
      <c r="I50" s="43">
        <v>20630053</v>
      </c>
    </row>
    <row r="51" spans="1:9" x14ac:dyDescent="0.2">
      <c r="A51" s="7">
        <v>45</v>
      </c>
      <c r="B51" s="12" t="s">
        <v>91</v>
      </c>
      <c r="C51" s="28" t="s">
        <v>92</v>
      </c>
      <c r="D51" s="43">
        <f t="shared" si="0"/>
        <v>216923229</v>
      </c>
      <c r="E51" s="43">
        <v>9825969</v>
      </c>
      <c r="F51" s="43"/>
      <c r="G51" s="43">
        <v>82632258</v>
      </c>
      <c r="H51" s="43">
        <v>57537968</v>
      </c>
      <c r="I51" s="43">
        <v>124465002</v>
      </c>
    </row>
    <row r="52" spans="1:9" x14ac:dyDescent="0.2">
      <c r="A52" s="7">
        <v>46</v>
      </c>
      <c r="B52" s="8" t="s">
        <v>93</v>
      </c>
      <c r="C52" s="29" t="s">
        <v>94</v>
      </c>
      <c r="D52" s="43">
        <f t="shared" si="0"/>
        <v>46102451</v>
      </c>
      <c r="E52" s="43">
        <v>0</v>
      </c>
      <c r="F52" s="43"/>
      <c r="G52" s="43">
        <v>14907549</v>
      </c>
      <c r="H52" s="43">
        <v>10360218</v>
      </c>
      <c r="I52" s="43">
        <v>31194902</v>
      </c>
    </row>
    <row r="53" spans="1:9" ht="10.5" customHeight="1" x14ac:dyDescent="0.2">
      <c r="A53" s="7">
        <v>47</v>
      </c>
      <c r="B53" s="8" t="s">
        <v>95</v>
      </c>
      <c r="C53" s="29" t="s">
        <v>96</v>
      </c>
      <c r="D53" s="43">
        <f t="shared" si="0"/>
        <v>151200544</v>
      </c>
      <c r="E53" s="43">
        <v>3760349</v>
      </c>
      <c r="F53" s="43"/>
      <c r="G53" s="43">
        <v>45605330</v>
      </c>
      <c r="H53" s="43">
        <v>22011799</v>
      </c>
      <c r="I53" s="43">
        <v>101834865</v>
      </c>
    </row>
    <row r="54" spans="1:9" x14ac:dyDescent="0.2">
      <c r="A54" s="7">
        <v>48</v>
      </c>
      <c r="B54" s="18" t="s">
        <v>97</v>
      </c>
      <c r="C54" s="32" t="s">
        <v>98</v>
      </c>
      <c r="D54" s="43">
        <f t="shared" si="0"/>
        <v>37300580</v>
      </c>
      <c r="E54" s="43"/>
      <c r="F54" s="43"/>
      <c r="G54" s="43">
        <v>12430356</v>
      </c>
      <c r="H54" s="43">
        <v>10878071</v>
      </c>
      <c r="I54" s="43">
        <v>24870224</v>
      </c>
    </row>
    <row r="55" spans="1:9" x14ac:dyDescent="0.2">
      <c r="A55" s="7">
        <v>49</v>
      </c>
      <c r="B55" s="12" t="s">
        <v>99</v>
      </c>
      <c r="C55" s="28" t="s">
        <v>100</v>
      </c>
      <c r="D55" s="43">
        <f t="shared" si="0"/>
        <v>55200807</v>
      </c>
      <c r="E55" s="43"/>
      <c r="F55" s="43"/>
      <c r="G55" s="43">
        <v>18459396</v>
      </c>
      <c r="H55" s="43">
        <v>13971910</v>
      </c>
      <c r="I55" s="43">
        <v>36741411</v>
      </c>
    </row>
    <row r="56" spans="1:9" x14ac:dyDescent="0.2">
      <c r="A56" s="7">
        <v>50</v>
      </c>
      <c r="B56" s="11" t="s">
        <v>101</v>
      </c>
      <c r="C56" s="29" t="s">
        <v>102</v>
      </c>
      <c r="D56" s="43">
        <f t="shared" si="0"/>
        <v>64345223</v>
      </c>
      <c r="E56" s="43"/>
      <c r="F56" s="43"/>
      <c r="G56" s="43">
        <v>21093723</v>
      </c>
      <c r="H56" s="43">
        <v>12403429</v>
      </c>
      <c r="I56" s="43">
        <v>43251500</v>
      </c>
    </row>
    <row r="57" spans="1:9" ht="10.5" customHeight="1" x14ac:dyDescent="0.2">
      <c r="A57" s="7">
        <v>51</v>
      </c>
      <c r="B57" s="12" t="s">
        <v>103</v>
      </c>
      <c r="C57" s="28" t="s">
        <v>104</v>
      </c>
      <c r="D57" s="43">
        <f t="shared" si="0"/>
        <v>25955348</v>
      </c>
      <c r="E57" s="43"/>
      <c r="F57" s="43"/>
      <c r="G57" s="43">
        <v>9785797</v>
      </c>
      <c r="H57" s="43">
        <v>5648981</v>
      </c>
      <c r="I57" s="43">
        <v>16169551</v>
      </c>
    </row>
    <row r="58" spans="1:9" x14ac:dyDescent="0.2">
      <c r="A58" s="7">
        <v>52</v>
      </c>
      <c r="B58" s="11" t="s">
        <v>105</v>
      </c>
      <c r="C58" s="29" t="s">
        <v>106</v>
      </c>
      <c r="D58" s="43">
        <f t="shared" si="0"/>
        <v>45398534</v>
      </c>
      <c r="E58" s="43"/>
      <c r="F58" s="43"/>
      <c r="G58" s="43">
        <v>16162331</v>
      </c>
      <c r="H58" s="43">
        <v>12513634</v>
      </c>
      <c r="I58" s="43">
        <v>29236203</v>
      </c>
    </row>
    <row r="59" spans="1:9" x14ac:dyDescent="0.2">
      <c r="A59" s="7">
        <v>53</v>
      </c>
      <c r="B59" s="12" t="s">
        <v>107</v>
      </c>
      <c r="C59" s="28" t="s">
        <v>108</v>
      </c>
      <c r="D59" s="43">
        <f t="shared" si="0"/>
        <v>71590327</v>
      </c>
      <c r="E59" s="43"/>
      <c r="F59" s="43"/>
      <c r="G59" s="43">
        <v>26196506</v>
      </c>
      <c r="H59" s="43">
        <v>20245770</v>
      </c>
      <c r="I59" s="43">
        <v>45393821</v>
      </c>
    </row>
    <row r="60" spans="1:9" x14ac:dyDescent="0.2">
      <c r="A60" s="7">
        <v>54</v>
      </c>
      <c r="B60" s="12" t="s">
        <v>109</v>
      </c>
      <c r="C60" s="28" t="s">
        <v>110</v>
      </c>
      <c r="D60" s="43">
        <f t="shared" si="0"/>
        <v>216479234</v>
      </c>
      <c r="E60" s="43"/>
      <c r="F60" s="43"/>
      <c r="G60" s="43">
        <v>69254203</v>
      </c>
      <c r="H60" s="43">
        <v>41987817</v>
      </c>
      <c r="I60" s="43">
        <v>147225031</v>
      </c>
    </row>
    <row r="61" spans="1:9" x14ac:dyDescent="0.2">
      <c r="A61" s="7">
        <v>55</v>
      </c>
      <c r="B61" s="12" t="s">
        <v>111</v>
      </c>
      <c r="C61" s="28" t="s">
        <v>112</v>
      </c>
      <c r="D61" s="43">
        <f t="shared" si="0"/>
        <v>37769125</v>
      </c>
      <c r="E61" s="43"/>
      <c r="F61" s="43"/>
      <c r="G61" s="43">
        <v>14025362</v>
      </c>
      <c r="H61" s="43">
        <v>12155075</v>
      </c>
      <c r="I61" s="43">
        <v>23743763</v>
      </c>
    </row>
    <row r="62" spans="1:9" x14ac:dyDescent="0.2">
      <c r="A62" s="7">
        <v>56</v>
      </c>
      <c r="B62" s="12" t="s">
        <v>113</v>
      </c>
      <c r="C62" s="28" t="s">
        <v>114</v>
      </c>
      <c r="D62" s="43">
        <f t="shared" si="0"/>
        <v>93293</v>
      </c>
      <c r="E62" s="43">
        <v>93293</v>
      </c>
      <c r="F62" s="43">
        <v>22288</v>
      </c>
      <c r="G62" s="43"/>
      <c r="H62" s="43"/>
      <c r="I62" s="43"/>
    </row>
    <row r="63" spans="1:9" x14ac:dyDescent="0.2">
      <c r="A63" s="7">
        <v>57</v>
      </c>
      <c r="B63" s="12" t="s">
        <v>115</v>
      </c>
      <c r="C63" s="28" t="s">
        <v>116</v>
      </c>
      <c r="D63" s="43">
        <f t="shared" si="0"/>
        <v>0</v>
      </c>
      <c r="E63" s="43"/>
      <c r="F63" s="43"/>
      <c r="G63" s="43"/>
      <c r="H63" s="43"/>
      <c r="I63" s="43"/>
    </row>
    <row r="64" spans="1:9" ht="17.25" customHeight="1" x14ac:dyDescent="0.2">
      <c r="A64" s="7">
        <v>58</v>
      </c>
      <c r="B64" s="12" t="s">
        <v>117</v>
      </c>
      <c r="C64" s="28" t="s">
        <v>118</v>
      </c>
      <c r="D64" s="43">
        <f t="shared" si="0"/>
        <v>64723328</v>
      </c>
      <c r="E64" s="43"/>
      <c r="F64" s="43"/>
      <c r="G64" s="43">
        <v>12791227</v>
      </c>
      <c r="H64" s="43">
        <v>0</v>
      </c>
      <c r="I64" s="43">
        <v>51932101</v>
      </c>
    </row>
    <row r="65" spans="1:9" ht="15" customHeight="1" x14ac:dyDescent="0.2">
      <c r="A65" s="7">
        <v>59</v>
      </c>
      <c r="B65" s="11" t="s">
        <v>119</v>
      </c>
      <c r="C65" s="28" t="s">
        <v>120</v>
      </c>
      <c r="D65" s="43">
        <f t="shared" si="0"/>
        <v>53740314</v>
      </c>
      <c r="E65" s="43"/>
      <c r="F65" s="43"/>
      <c r="G65" s="43">
        <v>11578518</v>
      </c>
      <c r="H65" s="43">
        <v>0</v>
      </c>
      <c r="I65" s="43">
        <v>42161796</v>
      </c>
    </row>
    <row r="66" spans="1:9" ht="16.5" customHeight="1" x14ac:dyDescent="0.2">
      <c r="A66" s="7">
        <v>60</v>
      </c>
      <c r="B66" s="14" t="s">
        <v>121</v>
      </c>
      <c r="C66" s="30" t="s">
        <v>122</v>
      </c>
      <c r="D66" s="43">
        <f t="shared" si="0"/>
        <v>90095081</v>
      </c>
      <c r="E66" s="43">
        <v>4017713</v>
      </c>
      <c r="F66" s="43"/>
      <c r="G66" s="43">
        <v>26936927</v>
      </c>
      <c r="H66" s="43">
        <v>23264041</v>
      </c>
      <c r="I66" s="43">
        <v>59140441</v>
      </c>
    </row>
    <row r="67" spans="1:9" ht="17.25" customHeight="1" x14ac:dyDescent="0.2">
      <c r="A67" s="7">
        <v>61</v>
      </c>
      <c r="B67" s="11" t="s">
        <v>123</v>
      </c>
      <c r="C67" s="28" t="s">
        <v>124</v>
      </c>
      <c r="D67" s="43">
        <f t="shared" si="0"/>
        <v>103655088</v>
      </c>
      <c r="E67" s="43">
        <v>3749613</v>
      </c>
      <c r="F67" s="43">
        <v>0</v>
      </c>
      <c r="G67" s="43">
        <v>23506024</v>
      </c>
      <c r="H67" s="43">
        <v>0</v>
      </c>
      <c r="I67" s="43">
        <v>76399451</v>
      </c>
    </row>
    <row r="68" spans="1:9" ht="12.75" customHeight="1" x14ac:dyDescent="0.2">
      <c r="A68" s="7">
        <v>62</v>
      </c>
      <c r="B68" s="12" t="s">
        <v>125</v>
      </c>
      <c r="C68" s="28" t="s">
        <v>126</v>
      </c>
      <c r="D68" s="43">
        <f t="shared" si="0"/>
        <v>41076425</v>
      </c>
      <c r="E68" s="43"/>
      <c r="F68" s="43"/>
      <c r="G68" s="43">
        <v>11551646</v>
      </c>
      <c r="H68" s="43">
        <v>5314162</v>
      </c>
      <c r="I68" s="43">
        <v>29524779</v>
      </c>
    </row>
    <row r="69" spans="1:9" ht="27.75" customHeight="1" x14ac:dyDescent="0.2">
      <c r="A69" s="7">
        <v>63</v>
      </c>
      <c r="B69" s="8" t="s">
        <v>127</v>
      </c>
      <c r="C69" s="28" t="s">
        <v>128</v>
      </c>
      <c r="D69" s="43">
        <f t="shared" si="0"/>
        <v>43728087</v>
      </c>
      <c r="E69" s="43">
        <v>43728087</v>
      </c>
      <c r="F69" s="43">
        <v>43728087</v>
      </c>
      <c r="G69" s="43"/>
      <c r="H69" s="43"/>
      <c r="I69" s="43"/>
    </row>
    <row r="70" spans="1:9" ht="24" x14ac:dyDescent="0.2">
      <c r="A70" s="7">
        <v>64</v>
      </c>
      <c r="B70" s="8" t="s">
        <v>129</v>
      </c>
      <c r="C70" s="28" t="s">
        <v>130</v>
      </c>
      <c r="D70" s="43">
        <f t="shared" si="0"/>
        <v>75067708</v>
      </c>
      <c r="E70" s="43">
        <v>75067708</v>
      </c>
      <c r="F70" s="43">
        <v>75067708</v>
      </c>
      <c r="G70" s="43"/>
      <c r="H70" s="43"/>
      <c r="I70" s="43"/>
    </row>
    <row r="71" spans="1:9" x14ac:dyDescent="0.2">
      <c r="A71" s="7">
        <v>65</v>
      </c>
      <c r="B71" s="11" t="s">
        <v>131</v>
      </c>
      <c r="C71" s="28" t="s">
        <v>132</v>
      </c>
      <c r="D71" s="43">
        <f t="shared" si="0"/>
        <v>95917746</v>
      </c>
      <c r="E71" s="43"/>
      <c r="F71" s="43"/>
      <c r="G71" s="43">
        <v>25032397</v>
      </c>
      <c r="H71" s="43"/>
      <c r="I71" s="43">
        <v>70885349</v>
      </c>
    </row>
    <row r="72" spans="1:9" x14ac:dyDescent="0.2">
      <c r="A72" s="7">
        <v>66</v>
      </c>
      <c r="B72" s="8" t="s">
        <v>133</v>
      </c>
      <c r="C72" s="28" t="s">
        <v>134</v>
      </c>
      <c r="D72" s="43">
        <f t="shared" ref="D72:D135" si="1">E72+G72+I72</f>
        <v>61234539</v>
      </c>
      <c r="E72" s="43"/>
      <c r="F72" s="43"/>
      <c r="G72" s="43">
        <v>14819728</v>
      </c>
      <c r="H72" s="43">
        <v>659104</v>
      </c>
      <c r="I72" s="43">
        <v>46414811</v>
      </c>
    </row>
    <row r="73" spans="1:9" x14ac:dyDescent="0.2">
      <c r="A73" s="7">
        <v>67</v>
      </c>
      <c r="B73" s="11" t="s">
        <v>135</v>
      </c>
      <c r="C73" s="28" t="s">
        <v>136</v>
      </c>
      <c r="D73" s="43">
        <f t="shared" si="1"/>
        <v>71540106</v>
      </c>
      <c r="E73" s="43">
        <v>4326762</v>
      </c>
      <c r="F73" s="43">
        <v>0</v>
      </c>
      <c r="G73" s="43">
        <v>24502759</v>
      </c>
      <c r="H73" s="43">
        <v>20266461</v>
      </c>
      <c r="I73" s="43">
        <v>42710585</v>
      </c>
    </row>
    <row r="74" spans="1:9" x14ac:dyDescent="0.2">
      <c r="A74" s="7">
        <v>68</v>
      </c>
      <c r="B74" s="11" t="s">
        <v>137</v>
      </c>
      <c r="C74" s="28" t="s">
        <v>138</v>
      </c>
      <c r="D74" s="43">
        <f t="shared" si="1"/>
        <v>46081444</v>
      </c>
      <c r="E74" s="43">
        <v>0</v>
      </c>
      <c r="F74" s="43"/>
      <c r="G74" s="43">
        <v>11222942</v>
      </c>
      <c r="H74" s="43"/>
      <c r="I74" s="43">
        <v>34858502</v>
      </c>
    </row>
    <row r="75" spans="1:9" x14ac:dyDescent="0.2">
      <c r="A75" s="7">
        <v>69</v>
      </c>
      <c r="B75" s="11" t="s">
        <v>139</v>
      </c>
      <c r="C75" s="28" t="s">
        <v>140</v>
      </c>
      <c r="D75" s="43">
        <f t="shared" si="1"/>
        <v>133346570</v>
      </c>
      <c r="E75" s="43">
        <v>10553003</v>
      </c>
      <c r="F75" s="43">
        <v>0</v>
      </c>
      <c r="G75" s="43">
        <v>34805877</v>
      </c>
      <c r="H75" s="43">
        <v>0</v>
      </c>
      <c r="I75" s="43">
        <v>87987690</v>
      </c>
    </row>
    <row r="76" spans="1:9" x14ac:dyDescent="0.2">
      <c r="A76" s="7">
        <v>70</v>
      </c>
      <c r="B76" s="12" t="s">
        <v>141</v>
      </c>
      <c r="C76" s="28" t="s">
        <v>142</v>
      </c>
      <c r="D76" s="43">
        <f t="shared" si="1"/>
        <v>69704485</v>
      </c>
      <c r="E76" s="43">
        <v>0</v>
      </c>
      <c r="F76" s="43"/>
      <c r="G76" s="43">
        <v>26056536</v>
      </c>
      <c r="H76" s="43"/>
      <c r="I76" s="43">
        <v>43647949</v>
      </c>
    </row>
    <row r="77" spans="1:9" x14ac:dyDescent="0.2">
      <c r="A77" s="7">
        <v>71</v>
      </c>
      <c r="B77" s="11" t="s">
        <v>143</v>
      </c>
      <c r="C77" s="29" t="s">
        <v>144</v>
      </c>
      <c r="D77" s="43">
        <f t="shared" si="1"/>
        <v>69686904</v>
      </c>
      <c r="E77" s="43">
        <v>0</v>
      </c>
      <c r="F77" s="43"/>
      <c r="G77" s="43">
        <v>16511439</v>
      </c>
      <c r="H77" s="43"/>
      <c r="I77" s="43">
        <v>53175465</v>
      </c>
    </row>
    <row r="78" spans="1:9" x14ac:dyDescent="0.2">
      <c r="A78" s="7">
        <v>72</v>
      </c>
      <c r="B78" s="12" t="s">
        <v>145</v>
      </c>
      <c r="C78" s="28" t="s">
        <v>146</v>
      </c>
      <c r="D78" s="43">
        <f t="shared" si="1"/>
        <v>41836971</v>
      </c>
      <c r="E78" s="43">
        <v>0</v>
      </c>
      <c r="F78" s="43"/>
      <c r="G78" s="43">
        <v>11048599</v>
      </c>
      <c r="H78" s="43"/>
      <c r="I78" s="43">
        <v>30788372</v>
      </c>
    </row>
    <row r="79" spans="1:9" x14ac:dyDescent="0.2">
      <c r="A79" s="7">
        <v>73</v>
      </c>
      <c r="B79" s="11" t="s">
        <v>147</v>
      </c>
      <c r="C79" s="28" t="s">
        <v>148</v>
      </c>
      <c r="D79" s="43">
        <f t="shared" si="1"/>
        <v>129439707</v>
      </c>
      <c r="E79" s="43">
        <v>10050956</v>
      </c>
      <c r="F79" s="43">
        <v>0</v>
      </c>
      <c r="G79" s="43">
        <v>32684600</v>
      </c>
      <c r="H79" s="43">
        <v>0</v>
      </c>
      <c r="I79" s="43">
        <v>86704151</v>
      </c>
    </row>
    <row r="80" spans="1:9" x14ac:dyDescent="0.2">
      <c r="A80" s="7">
        <v>74</v>
      </c>
      <c r="B80" s="12" t="s">
        <v>149</v>
      </c>
      <c r="C80" s="28" t="s">
        <v>150</v>
      </c>
      <c r="D80" s="43">
        <f t="shared" si="1"/>
        <v>48709910</v>
      </c>
      <c r="E80" s="43"/>
      <c r="F80" s="43"/>
      <c r="G80" s="43">
        <v>13662535</v>
      </c>
      <c r="H80" s="43"/>
      <c r="I80" s="43">
        <v>35047375</v>
      </c>
    </row>
    <row r="81" spans="1:9" x14ac:dyDescent="0.2">
      <c r="A81" s="7">
        <v>75</v>
      </c>
      <c r="B81" s="12" t="s">
        <v>151</v>
      </c>
      <c r="C81" s="28" t="s">
        <v>152</v>
      </c>
      <c r="D81" s="43">
        <f t="shared" si="1"/>
        <v>56607429</v>
      </c>
      <c r="E81" s="43">
        <v>0</v>
      </c>
      <c r="F81" s="43">
        <v>0</v>
      </c>
      <c r="G81" s="43">
        <v>18953198</v>
      </c>
      <c r="H81" s="43">
        <v>0</v>
      </c>
      <c r="I81" s="43">
        <v>37654231</v>
      </c>
    </row>
    <row r="82" spans="1:9" ht="24" x14ac:dyDescent="0.2">
      <c r="A82" s="7">
        <v>76</v>
      </c>
      <c r="B82" s="20" t="s">
        <v>153</v>
      </c>
      <c r="C82" s="32" t="s">
        <v>154</v>
      </c>
      <c r="D82" s="43">
        <f t="shared" si="1"/>
        <v>37506501</v>
      </c>
      <c r="E82" s="43">
        <v>37506501</v>
      </c>
      <c r="F82" s="43">
        <v>37506501</v>
      </c>
      <c r="G82" s="43"/>
      <c r="H82" s="43"/>
      <c r="I82" s="43"/>
    </row>
    <row r="83" spans="1:9" ht="24" x14ac:dyDescent="0.2">
      <c r="A83" s="7">
        <v>77</v>
      </c>
      <c r="B83" s="8" t="s">
        <v>155</v>
      </c>
      <c r="C83" s="28" t="s">
        <v>156</v>
      </c>
      <c r="D83" s="43">
        <f t="shared" si="1"/>
        <v>41436765</v>
      </c>
      <c r="E83" s="43">
        <v>41436765</v>
      </c>
      <c r="F83" s="43">
        <v>41436765</v>
      </c>
      <c r="G83" s="43"/>
      <c r="H83" s="43"/>
      <c r="I83" s="43"/>
    </row>
    <row r="84" spans="1:9" ht="24" x14ac:dyDescent="0.2">
      <c r="A84" s="7">
        <v>78</v>
      </c>
      <c r="B84" s="11" t="s">
        <v>157</v>
      </c>
      <c r="C84" s="28" t="s">
        <v>158</v>
      </c>
      <c r="D84" s="43">
        <f t="shared" si="1"/>
        <v>47792843</v>
      </c>
      <c r="E84" s="43">
        <v>47792843</v>
      </c>
      <c r="F84" s="43">
        <v>47792843</v>
      </c>
      <c r="G84" s="43"/>
      <c r="H84" s="43"/>
      <c r="I84" s="43"/>
    </row>
    <row r="85" spans="1:9" ht="24" x14ac:dyDescent="0.2">
      <c r="A85" s="7">
        <v>79</v>
      </c>
      <c r="B85" s="11" t="s">
        <v>159</v>
      </c>
      <c r="C85" s="28" t="s">
        <v>160</v>
      </c>
      <c r="D85" s="43">
        <f t="shared" si="1"/>
        <v>37554753</v>
      </c>
      <c r="E85" s="43">
        <v>37554753</v>
      </c>
      <c r="F85" s="43">
        <v>37554753</v>
      </c>
      <c r="G85" s="43"/>
      <c r="H85" s="43"/>
      <c r="I85" s="43"/>
    </row>
    <row r="86" spans="1:9" ht="24" x14ac:dyDescent="0.2">
      <c r="A86" s="7">
        <v>80</v>
      </c>
      <c r="B86" s="8" t="s">
        <v>161</v>
      </c>
      <c r="C86" s="28" t="s">
        <v>162</v>
      </c>
      <c r="D86" s="43">
        <f t="shared" si="1"/>
        <v>51640464</v>
      </c>
      <c r="E86" s="43">
        <v>51640464</v>
      </c>
      <c r="F86" s="43">
        <v>51640464</v>
      </c>
      <c r="G86" s="43"/>
      <c r="H86" s="43"/>
      <c r="I86" s="43"/>
    </row>
    <row r="87" spans="1:9" ht="24" x14ac:dyDescent="0.2">
      <c r="A87" s="7">
        <v>81</v>
      </c>
      <c r="B87" s="8" t="s">
        <v>163</v>
      </c>
      <c r="C87" s="28" t="s">
        <v>164</v>
      </c>
      <c r="D87" s="43">
        <f t="shared" si="1"/>
        <v>35326698</v>
      </c>
      <c r="E87" s="43">
        <v>35326698</v>
      </c>
      <c r="F87" s="43">
        <v>35326698</v>
      </c>
      <c r="G87" s="43"/>
      <c r="H87" s="43"/>
      <c r="I87" s="43"/>
    </row>
    <row r="88" spans="1:9" ht="24" x14ac:dyDescent="0.2">
      <c r="A88" s="7">
        <v>82</v>
      </c>
      <c r="B88" s="8" t="s">
        <v>165</v>
      </c>
      <c r="C88" s="28" t="s">
        <v>166</v>
      </c>
      <c r="D88" s="43">
        <f t="shared" si="1"/>
        <v>29475432</v>
      </c>
      <c r="E88" s="43">
        <v>29475432</v>
      </c>
      <c r="F88" s="43">
        <v>29475432</v>
      </c>
      <c r="G88" s="43"/>
      <c r="H88" s="43"/>
      <c r="I88" s="43"/>
    </row>
    <row r="89" spans="1:9" x14ac:dyDescent="0.2">
      <c r="A89" s="7">
        <v>83</v>
      </c>
      <c r="B89" s="12" t="s">
        <v>167</v>
      </c>
      <c r="C89" s="28" t="s">
        <v>168</v>
      </c>
      <c r="D89" s="43">
        <f t="shared" si="1"/>
        <v>113149820</v>
      </c>
      <c r="E89" s="43">
        <v>1721594</v>
      </c>
      <c r="F89" s="43"/>
      <c r="G89" s="43">
        <v>29759282</v>
      </c>
      <c r="H89" s="43">
        <v>10112944</v>
      </c>
      <c r="I89" s="43">
        <v>81668944</v>
      </c>
    </row>
    <row r="90" spans="1:9" x14ac:dyDescent="0.2">
      <c r="A90" s="7">
        <v>84</v>
      </c>
      <c r="B90" s="8" t="s">
        <v>169</v>
      </c>
      <c r="C90" s="28" t="s">
        <v>170</v>
      </c>
      <c r="D90" s="43">
        <f t="shared" si="1"/>
        <v>80315001</v>
      </c>
      <c r="E90" s="43">
        <v>4551588</v>
      </c>
      <c r="F90" s="43"/>
      <c r="G90" s="43">
        <v>26210371</v>
      </c>
      <c r="H90" s="43">
        <v>0</v>
      </c>
      <c r="I90" s="43">
        <v>49553042</v>
      </c>
    </row>
    <row r="91" spans="1:9" x14ac:dyDescent="0.2">
      <c r="A91" s="7">
        <v>85</v>
      </c>
      <c r="B91" s="12" t="s">
        <v>171</v>
      </c>
      <c r="C91" s="28" t="s">
        <v>172</v>
      </c>
      <c r="D91" s="43">
        <f t="shared" si="1"/>
        <v>56113816</v>
      </c>
      <c r="E91" s="43">
        <v>0</v>
      </c>
      <c r="F91" s="43"/>
      <c r="G91" s="43">
        <v>15477566</v>
      </c>
      <c r="H91" s="43">
        <v>4787312</v>
      </c>
      <c r="I91" s="43">
        <v>40636250</v>
      </c>
    </row>
    <row r="92" spans="1:9" x14ac:dyDescent="0.2">
      <c r="A92" s="7">
        <v>86</v>
      </c>
      <c r="B92" s="14" t="s">
        <v>173</v>
      </c>
      <c r="C92" s="30" t="s">
        <v>174</v>
      </c>
      <c r="D92" s="43">
        <f t="shared" si="1"/>
        <v>41891841</v>
      </c>
      <c r="E92" s="43">
        <v>0</v>
      </c>
      <c r="F92" s="43"/>
      <c r="G92" s="43">
        <v>15782222</v>
      </c>
      <c r="H92" s="43">
        <v>2487531</v>
      </c>
      <c r="I92" s="43">
        <v>26109619</v>
      </c>
    </row>
    <row r="93" spans="1:9" x14ac:dyDescent="0.2">
      <c r="A93" s="7">
        <v>87</v>
      </c>
      <c r="B93" s="8" t="s">
        <v>175</v>
      </c>
      <c r="C93" s="28" t="s">
        <v>176</v>
      </c>
      <c r="D93" s="43">
        <f t="shared" si="1"/>
        <v>17700265</v>
      </c>
      <c r="E93" s="43">
        <v>4924500</v>
      </c>
      <c r="F93" s="43"/>
      <c r="G93" s="43">
        <v>2210359</v>
      </c>
      <c r="H93" s="43">
        <v>0</v>
      </c>
      <c r="I93" s="43">
        <v>10565406</v>
      </c>
    </row>
    <row r="94" spans="1:9" x14ac:dyDescent="0.2">
      <c r="A94" s="7">
        <v>88</v>
      </c>
      <c r="B94" s="8" t="s">
        <v>177</v>
      </c>
      <c r="C94" s="28" t="s">
        <v>178</v>
      </c>
      <c r="D94" s="43">
        <f t="shared" si="1"/>
        <v>254367449</v>
      </c>
      <c r="E94" s="43">
        <v>9750590</v>
      </c>
      <c r="F94" s="43"/>
      <c r="G94" s="43">
        <v>91353862</v>
      </c>
      <c r="H94" s="43">
        <v>37907004</v>
      </c>
      <c r="I94" s="43">
        <v>153262997</v>
      </c>
    </row>
    <row r="95" spans="1:9" ht="13.5" customHeight="1" x14ac:dyDescent="0.2">
      <c r="A95" s="7">
        <v>89</v>
      </c>
      <c r="B95" s="14" t="s">
        <v>179</v>
      </c>
      <c r="C95" s="30" t="s">
        <v>180</v>
      </c>
      <c r="D95" s="43">
        <f t="shared" si="1"/>
        <v>55464111</v>
      </c>
      <c r="E95" s="43"/>
      <c r="F95" s="43"/>
      <c r="G95" s="43">
        <v>13165703</v>
      </c>
      <c r="H95" s="43">
        <v>0</v>
      </c>
      <c r="I95" s="43">
        <v>42298408</v>
      </c>
    </row>
    <row r="96" spans="1:9" ht="14.25" customHeight="1" x14ac:dyDescent="0.2">
      <c r="A96" s="7">
        <v>90</v>
      </c>
      <c r="B96" s="8" t="s">
        <v>181</v>
      </c>
      <c r="C96" s="28" t="s">
        <v>182</v>
      </c>
      <c r="D96" s="43">
        <f t="shared" si="1"/>
        <v>68551101</v>
      </c>
      <c r="E96" s="43">
        <v>0</v>
      </c>
      <c r="F96" s="43"/>
      <c r="G96" s="43">
        <v>28948273</v>
      </c>
      <c r="H96" s="43">
        <v>14638554</v>
      </c>
      <c r="I96" s="43">
        <v>39602828</v>
      </c>
    </row>
    <row r="97" spans="1:9" x14ac:dyDescent="0.2">
      <c r="A97" s="7">
        <v>91</v>
      </c>
      <c r="B97" s="14" t="s">
        <v>183</v>
      </c>
      <c r="C97" s="30" t="s">
        <v>184</v>
      </c>
      <c r="D97" s="43">
        <f t="shared" si="1"/>
        <v>46073194</v>
      </c>
      <c r="E97" s="43">
        <v>46073194</v>
      </c>
      <c r="F97" s="43">
        <v>1380823</v>
      </c>
      <c r="G97" s="43"/>
      <c r="H97" s="43"/>
      <c r="I97" s="43"/>
    </row>
    <row r="98" spans="1:9" x14ac:dyDescent="0.2">
      <c r="A98" s="7">
        <v>92</v>
      </c>
      <c r="B98" s="11" t="s">
        <v>185</v>
      </c>
      <c r="C98" s="28" t="s">
        <v>186</v>
      </c>
      <c r="D98" s="43">
        <f t="shared" si="1"/>
        <v>0</v>
      </c>
      <c r="E98" s="43"/>
      <c r="F98" s="43"/>
      <c r="G98" s="43"/>
      <c r="H98" s="43"/>
      <c r="I98" s="43"/>
    </row>
    <row r="99" spans="1:9" x14ac:dyDescent="0.2">
      <c r="A99" s="7">
        <v>93</v>
      </c>
      <c r="B99" s="12" t="s">
        <v>187</v>
      </c>
      <c r="C99" s="28" t="s">
        <v>188</v>
      </c>
      <c r="D99" s="43">
        <f t="shared" si="1"/>
        <v>15690858</v>
      </c>
      <c r="E99" s="43"/>
      <c r="F99" s="43"/>
      <c r="G99" s="43">
        <v>9148028</v>
      </c>
      <c r="H99" s="43">
        <v>7365483</v>
      </c>
      <c r="I99" s="43">
        <v>6542830</v>
      </c>
    </row>
    <row r="100" spans="1:9" ht="24" x14ac:dyDescent="0.2">
      <c r="A100" s="7">
        <v>94</v>
      </c>
      <c r="B100" s="11" t="s">
        <v>189</v>
      </c>
      <c r="C100" s="29" t="s">
        <v>190</v>
      </c>
      <c r="D100" s="43">
        <f t="shared" si="1"/>
        <v>1589127</v>
      </c>
      <c r="E100" s="43">
        <v>1589127</v>
      </c>
      <c r="F100" s="43">
        <v>842872</v>
      </c>
      <c r="G100" s="43"/>
      <c r="H100" s="43"/>
      <c r="I100" s="43"/>
    </row>
    <row r="101" spans="1:9" x14ac:dyDescent="0.2">
      <c r="A101" s="7">
        <v>95</v>
      </c>
      <c r="B101" s="11" t="s">
        <v>191</v>
      </c>
      <c r="C101" s="30" t="s">
        <v>192</v>
      </c>
      <c r="D101" s="43">
        <f t="shared" si="1"/>
        <v>9032823</v>
      </c>
      <c r="E101" s="43"/>
      <c r="F101" s="43"/>
      <c r="G101" s="43">
        <v>2678723</v>
      </c>
      <c r="H101" s="43">
        <v>988656</v>
      </c>
      <c r="I101" s="43">
        <v>6354100</v>
      </c>
    </row>
    <row r="102" spans="1:9" x14ac:dyDescent="0.2">
      <c r="A102" s="7">
        <v>96</v>
      </c>
      <c r="B102" s="12" t="s">
        <v>193</v>
      </c>
      <c r="C102" s="28" t="s">
        <v>194</v>
      </c>
      <c r="D102" s="43">
        <f t="shared" si="1"/>
        <v>33932882</v>
      </c>
      <c r="E102" s="43"/>
      <c r="F102" s="43"/>
      <c r="G102" s="43">
        <v>11528187</v>
      </c>
      <c r="H102" s="43">
        <v>8545279</v>
      </c>
      <c r="I102" s="43">
        <v>22404695</v>
      </c>
    </row>
    <row r="103" spans="1:9" x14ac:dyDescent="0.2">
      <c r="A103" s="7">
        <v>97</v>
      </c>
      <c r="B103" s="11" t="s">
        <v>195</v>
      </c>
      <c r="C103" s="33" t="s">
        <v>196</v>
      </c>
      <c r="D103" s="43">
        <f t="shared" si="1"/>
        <v>35293423</v>
      </c>
      <c r="E103" s="43"/>
      <c r="F103" s="43"/>
      <c r="G103" s="43">
        <v>13839705</v>
      </c>
      <c r="H103" s="43">
        <v>8830581</v>
      </c>
      <c r="I103" s="43">
        <v>21453718</v>
      </c>
    </row>
    <row r="104" spans="1:9" x14ac:dyDescent="0.2">
      <c r="A104" s="7">
        <v>98</v>
      </c>
      <c r="B104" s="12" t="s">
        <v>197</v>
      </c>
      <c r="C104" s="28" t="s">
        <v>198</v>
      </c>
      <c r="D104" s="43">
        <f t="shared" si="1"/>
        <v>35500885</v>
      </c>
      <c r="E104" s="43"/>
      <c r="F104" s="43"/>
      <c r="G104" s="43">
        <v>13277520</v>
      </c>
      <c r="H104" s="43">
        <v>8235022</v>
      </c>
      <c r="I104" s="43">
        <v>22223365</v>
      </c>
    </row>
    <row r="105" spans="1:9" x14ac:dyDescent="0.2">
      <c r="A105" s="7">
        <v>99</v>
      </c>
      <c r="B105" s="12" t="s">
        <v>199</v>
      </c>
      <c r="C105" s="28" t="s">
        <v>200</v>
      </c>
      <c r="D105" s="43">
        <f t="shared" si="1"/>
        <v>90122384</v>
      </c>
      <c r="E105" s="43"/>
      <c r="F105" s="43"/>
      <c r="G105" s="43">
        <v>32368298</v>
      </c>
      <c r="H105" s="43">
        <v>24806907</v>
      </c>
      <c r="I105" s="43">
        <v>57754086</v>
      </c>
    </row>
    <row r="106" spans="1:9" x14ac:dyDescent="0.2">
      <c r="A106" s="7">
        <v>100</v>
      </c>
      <c r="B106" s="11" t="s">
        <v>201</v>
      </c>
      <c r="C106" s="30" t="s">
        <v>202</v>
      </c>
      <c r="D106" s="43">
        <f t="shared" si="1"/>
        <v>39525883</v>
      </c>
      <c r="E106" s="43"/>
      <c r="F106" s="43"/>
      <c r="G106" s="43">
        <v>14253038</v>
      </c>
      <c r="H106" s="43">
        <v>10677349</v>
      </c>
      <c r="I106" s="43">
        <v>25272845</v>
      </c>
    </row>
    <row r="107" spans="1:9" x14ac:dyDescent="0.2">
      <c r="A107" s="7">
        <v>101</v>
      </c>
      <c r="B107" s="11" t="s">
        <v>203</v>
      </c>
      <c r="C107" s="29" t="s">
        <v>204</v>
      </c>
      <c r="D107" s="43">
        <f t="shared" si="1"/>
        <v>47587803</v>
      </c>
      <c r="E107" s="43"/>
      <c r="F107" s="43"/>
      <c r="G107" s="43">
        <v>17117955</v>
      </c>
      <c r="H107" s="43">
        <v>12307051</v>
      </c>
      <c r="I107" s="43">
        <v>30469848</v>
      </c>
    </row>
    <row r="108" spans="1:9" x14ac:dyDescent="0.2">
      <c r="A108" s="7">
        <v>102</v>
      </c>
      <c r="B108" s="8" t="s">
        <v>205</v>
      </c>
      <c r="C108" s="29" t="s">
        <v>206</v>
      </c>
      <c r="D108" s="43">
        <f t="shared" si="1"/>
        <v>102470035</v>
      </c>
      <c r="E108" s="43">
        <v>0</v>
      </c>
      <c r="F108" s="43">
        <v>0</v>
      </c>
      <c r="G108" s="43">
        <v>38246721</v>
      </c>
      <c r="H108" s="43">
        <v>13023734</v>
      </c>
      <c r="I108" s="43">
        <v>64223314</v>
      </c>
    </row>
    <row r="109" spans="1:9" x14ac:dyDescent="0.2">
      <c r="A109" s="7">
        <v>103</v>
      </c>
      <c r="B109" s="8" t="s">
        <v>207</v>
      </c>
      <c r="C109" s="29" t="s">
        <v>208</v>
      </c>
      <c r="D109" s="43">
        <f t="shared" si="1"/>
        <v>78787140</v>
      </c>
      <c r="E109" s="43"/>
      <c r="F109" s="43"/>
      <c r="G109" s="43">
        <v>25173480</v>
      </c>
      <c r="H109" s="43">
        <v>21588971</v>
      </c>
      <c r="I109" s="43">
        <v>53613660</v>
      </c>
    </row>
    <row r="110" spans="1:9" x14ac:dyDescent="0.2">
      <c r="A110" s="7">
        <v>104</v>
      </c>
      <c r="B110" s="12" t="s">
        <v>209</v>
      </c>
      <c r="C110" s="28" t="s">
        <v>210</v>
      </c>
      <c r="D110" s="43">
        <f t="shared" si="1"/>
        <v>31000291</v>
      </c>
      <c r="E110" s="43"/>
      <c r="F110" s="43"/>
      <c r="G110" s="43">
        <v>10814120</v>
      </c>
      <c r="H110" s="43">
        <v>7296752</v>
      </c>
      <c r="I110" s="43">
        <v>20186171</v>
      </c>
    </row>
    <row r="111" spans="1:9" x14ac:dyDescent="0.2">
      <c r="A111" s="7">
        <v>105</v>
      </c>
      <c r="B111" s="14" t="s">
        <v>211</v>
      </c>
      <c r="C111" s="30" t="s">
        <v>212</v>
      </c>
      <c r="D111" s="43">
        <f t="shared" si="1"/>
        <v>41549377</v>
      </c>
      <c r="E111" s="43"/>
      <c r="F111" s="43"/>
      <c r="G111" s="43">
        <v>11756029</v>
      </c>
      <c r="H111" s="43">
        <v>5379483</v>
      </c>
      <c r="I111" s="43">
        <v>29793348</v>
      </c>
    </row>
    <row r="112" spans="1:9" x14ac:dyDescent="0.2">
      <c r="A112" s="7">
        <v>106</v>
      </c>
      <c r="B112" s="8" t="s">
        <v>213</v>
      </c>
      <c r="C112" s="29" t="s">
        <v>214</v>
      </c>
      <c r="D112" s="43">
        <f t="shared" si="1"/>
        <v>45376889</v>
      </c>
      <c r="E112" s="43"/>
      <c r="F112" s="43"/>
      <c r="G112" s="43">
        <v>17176994</v>
      </c>
      <c r="H112" s="43">
        <v>11546324</v>
      </c>
      <c r="I112" s="43">
        <v>28199895</v>
      </c>
    </row>
    <row r="113" spans="1:9" x14ac:dyDescent="0.2">
      <c r="A113" s="7">
        <v>107</v>
      </c>
      <c r="B113" s="11" t="s">
        <v>215</v>
      </c>
      <c r="C113" s="29" t="s">
        <v>216</v>
      </c>
      <c r="D113" s="43">
        <f t="shared" si="1"/>
        <v>51344274</v>
      </c>
      <c r="E113" s="43">
        <v>3515762</v>
      </c>
      <c r="F113" s="43"/>
      <c r="G113" s="43">
        <v>13922399</v>
      </c>
      <c r="H113" s="43">
        <v>8253439</v>
      </c>
      <c r="I113" s="43">
        <v>33906113</v>
      </c>
    </row>
    <row r="114" spans="1:9" x14ac:dyDescent="0.2">
      <c r="A114" s="7">
        <v>108</v>
      </c>
      <c r="B114" s="12" t="s">
        <v>217</v>
      </c>
      <c r="C114" s="28" t="s">
        <v>218</v>
      </c>
      <c r="D114" s="43">
        <f t="shared" si="1"/>
        <v>34984465</v>
      </c>
      <c r="E114" s="43"/>
      <c r="F114" s="43"/>
      <c r="G114" s="43">
        <v>11456330</v>
      </c>
      <c r="H114" s="43">
        <v>3295806</v>
      </c>
      <c r="I114" s="43">
        <v>23528135</v>
      </c>
    </row>
    <row r="115" spans="1:9" ht="12" customHeight="1" x14ac:dyDescent="0.2">
      <c r="A115" s="7">
        <v>109</v>
      </c>
      <c r="B115" s="12" t="s">
        <v>219</v>
      </c>
      <c r="C115" s="28" t="s">
        <v>220</v>
      </c>
      <c r="D115" s="43">
        <f t="shared" si="1"/>
        <v>47313997</v>
      </c>
      <c r="E115" s="43"/>
      <c r="F115" s="43"/>
      <c r="G115" s="43">
        <v>14713253</v>
      </c>
      <c r="H115" s="43">
        <v>8067445</v>
      </c>
      <c r="I115" s="43">
        <v>32600744</v>
      </c>
    </row>
    <row r="116" spans="1:9" x14ac:dyDescent="0.2">
      <c r="A116" s="7">
        <v>110</v>
      </c>
      <c r="B116" s="8" t="s">
        <v>221</v>
      </c>
      <c r="C116" s="29" t="s">
        <v>222</v>
      </c>
      <c r="D116" s="43">
        <f t="shared" si="1"/>
        <v>83843661</v>
      </c>
      <c r="E116" s="43">
        <v>0</v>
      </c>
      <c r="F116" s="43">
        <v>0</v>
      </c>
      <c r="G116" s="43">
        <v>28414045</v>
      </c>
      <c r="H116" s="43">
        <v>16238479</v>
      </c>
      <c r="I116" s="43">
        <v>55429616</v>
      </c>
    </row>
    <row r="117" spans="1:9" x14ac:dyDescent="0.2">
      <c r="A117" s="7">
        <v>111</v>
      </c>
      <c r="B117" s="11" t="s">
        <v>223</v>
      </c>
      <c r="C117" s="29" t="s">
        <v>224</v>
      </c>
      <c r="D117" s="43">
        <f t="shared" si="1"/>
        <v>35746037</v>
      </c>
      <c r="E117" s="43"/>
      <c r="F117" s="43"/>
      <c r="G117" s="43">
        <v>10468435</v>
      </c>
      <c r="H117" s="43">
        <v>5826325</v>
      </c>
      <c r="I117" s="43">
        <v>25277602</v>
      </c>
    </row>
    <row r="118" spans="1:9" x14ac:dyDescent="0.2">
      <c r="A118" s="7">
        <v>112</v>
      </c>
      <c r="B118" s="8" t="s">
        <v>225</v>
      </c>
      <c r="C118" s="28" t="s">
        <v>226</v>
      </c>
      <c r="D118" s="43">
        <f t="shared" si="1"/>
        <v>0</v>
      </c>
      <c r="E118" s="43"/>
      <c r="F118" s="43"/>
      <c r="G118" s="43"/>
      <c r="H118" s="43"/>
      <c r="I118" s="43"/>
    </row>
    <row r="119" spans="1:9" x14ac:dyDescent="0.2">
      <c r="A119" s="7">
        <v>113</v>
      </c>
      <c r="B119" s="8" t="s">
        <v>227</v>
      </c>
      <c r="C119" s="29" t="s">
        <v>228</v>
      </c>
      <c r="D119" s="43">
        <f t="shared" si="1"/>
        <v>0</v>
      </c>
      <c r="E119" s="43"/>
      <c r="F119" s="43"/>
      <c r="G119" s="43"/>
      <c r="H119" s="43"/>
      <c r="I119" s="43"/>
    </row>
    <row r="120" spans="1:9" x14ac:dyDescent="0.2">
      <c r="A120" s="7">
        <v>114</v>
      </c>
      <c r="B120" s="12" t="s">
        <v>229</v>
      </c>
      <c r="C120" s="28" t="s">
        <v>230</v>
      </c>
      <c r="D120" s="43">
        <f t="shared" si="1"/>
        <v>0</v>
      </c>
      <c r="E120" s="43"/>
      <c r="F120" s="43"/>
      <c r="G120" s="43"/>
      <c r="H120" s="43"/>
      <c r="I120" s="43"/>
    </row>
    <row r="121" spans="1:9" ht="13.5" customHeight="1" x14ac:dyDescent="0.2">
      <c r="A121" s="7">
        <v>115</v>
      </c>
      <c r="B121" s="12" t="s">
        <v>231</v>
      </c>
      <c r="C121" s="28" t="s">
        <v>232</v>
      </c>
      <c r="D121" s="43">
        <f t="shared" si="1"/>
        <v>30564</v>
      </c>
      <c r="E121" s="43">
        <v>30564</v>
      </c>
      <c r="F121" s="43"/>
      <c r="G121" s="43"/>
      <c r="H121" s="43"/>
      <c r="I121" s="43"/>
    </row>
    <row r="122" spans="1:9" x14ac:dyDescent="0.2">
      <c r="A122" s="7">
        <v>116</v>
      </c>
      <c r="B122" s="12" t="s">
        <v>233</v>
      </c>
      <c r="C122" s="28" t="s">
        <v>234</v>
      </c>
      <c r="D122" s="43">
        <f t="shared" si="1"/>
        <v>0</v>
      </c>
      <c r="E122" s="43"/>
      <c r="F122" s="43"/>
      <c r="G122" s="43"/>
      <c r="H122" s="43"/>
      <c r="I122" s="43"/>
    </row>
    <row r="123" spans="1:9" ht="24" x14ac:dyDescent="0.2">
      <c r="A123" s="7">
        <v>117</v>
      </c>
      <c r="B123" s="12" t="s">
        <v>235</v>
      </c>
      <c r="C123" s="28" t="s">
        <v>236</v>
      </c>
      <c r="D123" s="43">
        <f t="shared" si="1"/>
        <v>11196</v>
      </c>
      <c r="E123" s="43">
        <v>11196</v>
      </c>
      <c r="F123" s="43"/>
      <c r="G123" s="43"/>
      <c r="H123" s="43"/>
      <c r="I123" s="43"/>
    </row>
    <row r="124" spans="1:9" x14ac:dyDescent="0.2">
      <c r="A124" s="7">
        <v>118</v>
      </c>
      <c r="B124" s="12" t="s">
        <v>237</v>
      </c>
      <c r="C124" s="28" t="s">
        <v>238</v>
      </c>
      <c r="D124" s="43">
        <f t="shared" si="1"/>
        <v>0</v>
      </c>
      <c r="E124" s="43"/>
      <c r="F124" s="43"/>
      <c r="G124" s="43"/>
      <c r="H124" s="43"/>
      <c r="I124" s="43"/>
    </row>
    <row r="125" spans="1:9" ht="12.75" customHeight="1" x14ac:dyDescent="0.2">
      <c r="A125" s="7">
        <v>119</v>
      </c>
      <c r="B125" s="12" t="s">
        <v>239</v>
      </c>
      <c r="C125" s="28" t="s">
        <v>240</v>
      </c>
      <c r="D125" s="43">
        <f t="shared" si="1"/>
        <v>0</v>
      </c>
      <c r="E125" s="43"/>
      <c r="F125" s="43"/>
      <c r="G125" s="43"/>
      <c r="H125" s="43"/>
      <c r="I125" s="43"/>
    </row>
    <row r="126" spans="1:9" x14ac:dyDescent="0.2">
      <c r="A126" s="7">
        <v>120</v>
      </c>
      <c r="B126" s="22" t="s">
        <v>241</v>
      </c>
      <c r="C126" s="34" t="s">
        <v>242</v>
      </c>
      <c r="D126" s="43">
        <f t="shared" si="1"/>
        <v>0</v>
      </c>
      <c r="E126" s="43"/>
      <c r="F126" s="43"/>
      <c r="G126" s="43"/>
      <c r="H126" s="43"/>
      <c r="I126" s="43"/>
    </row>
    <row r="127" spans="1:9" x14ac:dyDescent="0.2">
      <c r="A127" s="7">
        <v>121</v>
      </c>
      <c r="B127" s="11" t="s">
        <v>243</v>
      </c>
      <c r="C127" s="29" t="s">
        <v>244</v>
      </c>
      <c r="D127" s="43">
        <f t="shared" si="1"/>
        <v>0</v>
      </c>
      <c r="E127" s="43"/>
      <c r="F127" s="43"/>
      <c r="G127" s="43"/>
      <c r="H127" s="43"/>
      <c r="I127" s="43"/>
    </row>
    <row r="128" spans="1:9" x14ac:dyDescent="0.2">
      <c r="A128" s="7">
        <v>122</v>
      </c>
      <c r="B128" s="12" t="s">
        <v>245</v>
      </c>
      <c r="C128" s="28" t="s">
        <v>246</v>
      </c>
      <c r="D128" s="43">
        <f t="shared" si="1"/>
        <v>22722</v>
      </c>
      <c r="E128" s="43">
        <v>22722</v>
      </c>
      <c r="F128" s="43"/>
      <c r="G128" s="43"/>
      <c r="H128" s="43"/>
      <c r="I128" s="43"/>
    </row>
    <row r="129" spans="1:9" x14ac:dyDescent="0.2">
      <c r="A129" s="7">
        <v>123</v>
      </c>
      <c r="B129" s="8" t="s">
        <v>247</v>
      </c>
      <c r="C129" s="35" t="s">
        <v>248</v>
      </c>
      <c r="D129" s="43">
        <f t="shared" si="1"/>
        <v>0</v>
      </c>
      <c r="E129" s="43"/>
      <c r="F129" s="43"/>
      <c r="G129" s="43"/>
      <c r="H129" s="43"/>
      <c r="I129" s="43"/>
    </row>
    <row r="130" spans="1:9" ht="24" x14ac:dyDescent="0.2">
      <c r="A130" s="7">
        <v>124</v>
      </c>
      <c r="B130" s="12" t="s">
        <v>249</v>
      </c>
      <c r="C130" s="28" t="s">
        <v>250</v>
      </c>
      <c r="D130" s="43">
        <f t="shared" si="1"/>
        <v>0</v>
      </c>
      <c r="E130" s="43"/>
      <c r="F130" s="43"/>
      <c r="G130" s="43"/>
      <c r="H130" s="43"/>
      <c r="I130" s="43"/>
    </row>
    <row r="131" spans="1:9" ht="21.75" customHeight="1" x14ac:dyDescent="0.2">
      <c r="A131" s="7">
        <v>125</v>
      </c>
      <c r="B131" s="12" t="s">
        <v>251</v>
      </c>
      <c r="C131" s="28" t="s">
        <v>252</v>
      </c>
      <c r="D131" s="43">
        <f t="shared" si="1"/>
        <v>0</v>
      </c>
      <c r="E131" s="43"/>
      <c r="F131" s="43"/>
      <c r="G131" s="43"/>
      <c r="H131" s="43"/>
      <c r="I131" s="43"/>
    </row>
    <row r="132" spans="1:9" x14ac:dyDescent="0.2">
      <c r="A132" s="7">
        <v>126</v>
      </c>
      <c r="B132" s="11" t="s">
        <v>253</v>
      </c>
      <c r="C132" s="28" t="s">
        <v>254</v>
      </c>
      <c r="D132" s="43">
        <f t="shared" si="1"/>
        <v>81449</v>
      </c>
      <c r="E132" s="43">
        <v>81449</v>
      </c>
      <c r="F132" s="43">
        <v>23069</v>
      </c>
      <c r="G132" s="43"/>
      <c r="H132" s="43"/>
      <c r="I132" s="43"/>
    </row>
    <row r="133" spans="1:9" x14ac:dyDescent="0.2">
      <c r="A133" s="7">
        <v>127</v>
      </c>
      <c r="B133" s="14" t="s">
        <v>255</v>
      </c>
      <c r="C133" s="30" t="s">
        <v>256</v>
      </c>
      <c r="D133" s="43">
        <f t="shared" si="1"/>
        <v>0</v>
      </c>
      <c r="E133" s="43"/>
      <c r="F133" s="43"/>
      <c r="G133" s="43"/>
      <c r="H133" s="43"/>
      <c r="I133" s="43"/>
    </row>
    <row r="134" spans="1:9" x14ac:dyDescent="0.2">
      <c r="A134" s="7">
        <v>128</v>
      </c>
      <c r="B134" s="12" t="s">
        <v>257</v>
      </c>
      <c r="C134" s="28" t="s">
        <v>258</v>
      </c>
      <c r="D134" s="43">
        <f t="shared" si="1"/>
        <v>0</v>
      </c>
      <c r="E134" s="43"/>
      <c r="F134" s="43"/>
      <c r="G134" s="43"/>
      <c r="H134" s="43"/>
      <c r="I134" s="43"/>
    </row>
    <row r="135" spans="1:9" ht="24" customHeight="1" x14ac:dyDescent="0.2">
      <c r="A135" s="7">
        <v>129</v>
      </c>
      <c r="B135" s="8" t="s">
        <v>259</v>
      </c>
      <c r="C135" s="29" t="s">
        <v>260</v>
      </c>
      <c r="D135" s="43">
        <f t="shared" si="1"/>
        <v>0</v>
      </c>
      <c r="E135" s="43"/>
      <c r="F135" s="43"/>
      <c r="G135" s="43"/>
      <c r="H135" s="43"/>
      <c r="I135" s="43"/>
    </row>
    <row r="136" spans="1:9" x14ac:dyDescent="0.2">
      <c r="A136" s="7">
        <v>130</v>
      </c>
      <c r="B136" s="11" t="s">
        <v>261</v>
      </c>
      <c r="C136" s="29" t="s">
        <v>262</v>
      </c>
      <c r="D136" s="43">
        <f t="shared" ref="D136:D154" si="2">E136+G136+I136</f>
        <v>22722</v>
      </c>
      <c r="E136" s="43">
        <v>22722</v>
      </c>
      <c r="F136" s="43"/>
      <c r="G136" s="43"/>
      <c r="H136" s="43"/>
      <c r="I136" s="43"/>
    </row>
    <row r="137" spans="1:9" x14ac:dyDescent="0.2">
      <c r="A137" s="7">
        <v>131</v>
      </c>
      <c r="B137" s="12" t="s">
        <v>263</v>
      </c>
      <c r="C137" s="28" t="s">
        <v>264</v>
      </c>
      <c r="D137" s="43">
        <f t="shared" si="2"/>
        <v>0</v>
      </c>
      <c r="E137" s="43"/>
      <c r="F137" s="43"/>
      <c r="G137" s="43"/>
      <c r="H137" s="43"/>
      <c r="I137" s="43"/>
    </row>
    <row r="138" spans="1:9" x14ac:dyDescent="0.2">
      <c r="A138" s="7">
        <v>132</v>
      </c>
      <c r="B138" s="12" t="s">
        <v>265</v>
      </c>
      <c r="C138" s="28" t="s">
        <v>266</v>
      </c>
      <c r="D138" s="43">
        <f t="shared" si="2"/>
        <v>0</v>
      </c>
      <c r="E138" s="43"/>
      <c r="F138" s="43"/>
      <c r="G138" s="43"/>
      <c r="H138" s="43"/>
      <c r="I138" s="43"/>
    </row>
    <row r="139" spans="1:9" ht="13.5" customHeight="1" x14ac:dyDescent="0.2">
      <c r="A139" s="7">
        <v>133</v>
      </c>
      <c r="B139" s="12" t="s">
        <v>267</v>
      </c>
      <c r="C139" s="28" t="s">
        <v>268</v>
      </c>
      <c r="D139" s="43">
        <f t="shared" si="2"/>
        <v>0</v>
      </c>
      <c r="E139" s="43"/>
      <c r="F139" s="43"/>
      <c r="G139" s="43"/>
      <c r="H139" s="43"/>
      <c r="I139" s="43"/>
    </row>
    <row r="140" spans="1:9" x14ac:dyDescent="0.2">
      <c r="A140" s="7">
        <v>134</v>
      </c>
      <c r="B140" s="12" t="s">
        <v>269</v>
      </c>
      <c r="C140" s="28" t="s">
        <v>270</v>
      </c>
      <c r="D140" s="43">
        <f t="shared" si="2"/>
        <v>0</v>
      </c>
      <c r="E140" s="43"/>
      <c r="F140" s="43"/>
      <c r="G140" s="43"/>
      <c r="H140" s="43"/>
      <c r="I140" s="43"/>
    </row>
    <row r="141" spans="1:9" x14ac:dyDescent="0.2">
      <c r="A141" s="7">
        <v>135</v>
      </c>
      <c r="B141" s="12" t="s">
        <v>271</v>
      </c>
      <c r="C141" s="28" t="s">
        <v>272</v>
      </c>
      <c r="D141" s="43">
        <f t="shared" si="2"/>
        <v>0</v>
      </c>
      <c r="E141" s="43"/>
      <c r="F141" s="43"/>
      <c r="G141" s="43"/>
      <c r="H141" s="43"/>
      <c r="I141" s="43"/>
    </row>
    <row r="142" spans="1:9" x14ac:dyDescent="0.2">
      <c r="A142" s="7">
        <v>136</v>
      </c>
      <c r="B142" s="8" t="s">
        <v>273</v>
      </c>
      <c r="C142" s="29" t="s">
        <v>274</v>
      </c>
      <c r="D142" s="43">
        <f t="shared" si="2"/>
        <v>5739997</v>
      </c>
      <c r="E142" s="43">
        <v>5739997</v>
      </c>
      <c r="F142" s="43"/>
      <c r="G142" s="43"/>
      <c r="H142" s="43"/>
      <c r="I142" s="43"/>
    </row>
    <row r="143" spans="1:9" ht="10.5" customHeight="1" x14ac:dyDescent="0.2">
      <c r="A143" s="7">
        <v>137</v>
      </c>
      <c r="B143" s="12" t="s">
        <v>275</v>
      </c>
      <c r="C143" s="28" t="s">
        <v>276</v>
      </c>
      <c r="D143" s="43">
        <f t="shared" si="2"/>
        <v>17356743</v>
      </c>
      <c r="E143" s="43">
        <v>17356743</v>
      </c>
      <c r="F143" s="43"/>
      <c r="G143" s="43"/>
      <c r="H143" s="43"/>
      <c r="I143" s="43"/>
    </row>
    <row r="144" spans="1:9" x14ac:dyDescent="0.2">
      <c r="A144" s="7">
        <v>138</v>
      </c>
      <c r="B144" s="8" t="s">
        <v>277</v>
      </c>
      <c r="C144" s="28" t="s">
        <v>278</v>
      </c>
      <c r="D144" s="43">
        <f t="shared" si="2"/>
        <v>35567318</v>
      </c>
      <c r="E144" s="43">
        <v>35567318</v>
      </c>
      <c r="F144" s="43"/>
      <c r="G144" s="43"/>
      <c r="H144" s="43"/>
      <c r="I144" s="43"/>
    </row>
    <row r="145" spans="1:9" x14ac:dyDescent="0.2">
      <c r="A145" s="7">
        <v>139</v>
      </c>
      <c r="B145" s="14" t="s">
        <v>279</v>
      </c>
      <c r="C145" s="30" t="s">
        <v>280</v>
      </c>
      <c r="D145" s="43">
        <f t="shared" si="2"/>
        <v>50491235</v>
      </c>
      <c r="E145" s="43">
        <v>50491235</v>
      </c>
      <c r="F145" s="43"/>
      <c r="G145" s="43"/>
      <c r="H145" s="43"/>
      <c r="I145" s="43"/>
    </row>
    <row r="146" spans="1:9" x14ac:dyDescent="0.2">
      <c r="A146" s="7">
        <v>140</v>
      </c>
      <c r="B146" s="12" t="s">
        <v>281</v>
      </c>
      <c r="C146" s="28" t="s">
        <v>282</v>
      </c>
      <c r="D146" s="43">
        <f t="shared" si="2"/>
        <v>0</v>
      </c>
      <c r="E146" s="43"/>
      <c r="F146" s="43"/>
      <c r="G146" s="43"/>
      <c r="H146" s="43"/>
      <c r="I146" s="43"/>
    </row>
    <row r="147" spans="1:9" x14ac:dyDescent="0.2">
      <c r="A147" s="7">
        <v>141</v>
      </c>
      <c r="B147" s="12" t="s">
        <v>283</v>
      </c>
      <c r="C147" s="28" t="s">
        <v>284</v>
      </c>
      <c r="D147" s="43">
        <f t="shared" si="2"/>
        <v>27355739</v>
      </c>
      <c r="E147" s="43">
        <v>27355739</v>
      </c>
      <c r="F147" s="43"/>
      <c r="G147" s="43"/>
      <c r="H147" s="43"/>
      <c r="I147" s="43"/>
    </row>
    <row r="148" spans="1:9" x14ac:dyDescent="0.2">
      <c r="A148" s="7">
        <v>142</v>
      </c>
      <c r="B148" s="12" t="s">
        <v>285</v>
      </c>
      <c r="C148" s="28" t="s">
        <v>286</v>
      </c>
      <c r="D148" s="43">
        <f t="shared" si="2"/>
        <v>0</v>
      </c>
      <c r="E148" s="43"/>
      <c r="F148" s="43"/>
      <c r="G148" s="43"/>
      <c r="H148" s="43"/>
      <c r="I148" s="43"/>
    </row>
    <row r="149" spans="1:9" x14ac:dyDescent="0.2">
      <c r="A149" s="7">
        <v>143</v>
      </c>
      <c r="B149" s="14" t="s">
        <v>287</v>
      </c>
      <c r="C149" s="30" t="s">
        <v>288</v>
      </c>
      <c r="D149" s="43">
        <f t="shared" si="2"/>
        <v>0</v>
      </c>
      <c r="E149" s="43"/>
      <c r="F149" s="43"/>
      <c r="G149" s="43"/>
      <c r="H149" s="43"/>
      <c r="I149" s="43"/>
    </row>
    <row r="150" spans="1:9" x14ac:dyDescent="0.2">
      <c r="A150" s="7">
        <v>144</v>
      </c>
      <c r="B150" s="11" t="s">
        <v>289</v>
      </c>
      <c r="C150" s="30" t="s">
        <v>290</v>
      </c>
      <c r="D150" s="43">
        <f t="shared" si="2"/>
        <v>209614871</v>
      </c>
      <c r="E150" s="43">
        <v>17479904</v>
      </c>
      <c r="F150" s="43"/>
      <c r="G150" s="43">
        <v>54086205</v>
      </c>
      <c r="H150" s="43">
        <v>23672408</v>
      </c>
      <c r="I150" s="43">
        <v>138048762</v>
      </c>
    </row>
    <row r="151" spans="1:9" x14ac:dyDescent="0.2">
      <c r="A151" s="7">
        <v>145</v>
      </c>
      <c r="B151" s="12" t="s">
        <v>291</v>
      </c>
      <c r="C151" s="28" t="s">
        <v>292</v>
      </c>
      <c r="D151" s="43">
        <f t="shared" si="2"/>
        <v>0</v>
      </c>
      <c r="E151" s="43"/>
      <c r="F151" s="43"/>
      <c r="G151" s="43"/>
      <c r="H151" s="43"/>
      <c r="I151" s="43"/>
    </row>
    <row r="152" spans="1:9" x14ac:dyDescent="0.2">
      <c r="A152" s="7">
        <v>146</v>
      </c>
      <c r="B152" s="8" t="s">
        <v>293</v>
      </c>
      <c r="C152" s="29" t="s">
        <v>294</v>
      </c>
      <c r="D152" s="43">
        <f t="shared" si="2"/>
        <v>34099111</v>
      </c>
      <c r="E152" s="43">
        <v>34099111</v>
      </c>
      <c r="F152" s="43">
        <v>34099111</v>
      </c>
      <c r="G152" s="43"/>
      <c r="H152" s="43"/>
      <c r="I152" s="43"/>
    </row>
    <row r="153" spans="1:9" x14ac:dyDescent="0.2">
      <c r="A153" s="7">
        <v>147</v>
      </c>
      <c r="B153" s="8" t="s">
        <v>295</v>
      </c>
      <c r="C153" s="29" t="s">
        <v>296</v>
      </c>
      <c r="D153" s="43">
        <f t="shared" si="2"/>
        <v>661551</v>
      </c>
      <c r="E153" s="43">
        <v>661551</v>
      </c>
      <c r="F153" s="43"/>
      <c r="G153" s="43"/>
      <c r="H153" s="43"/>
      <c r="I153" s="43"/>
    </row>
    <row r="154" spans="1:9" ht="12.75" x14ac:dyDescent="0.2">
      <c r="A154" s="7">
        <v>148</v>
      </c>
      <c r="B154" s="25" t="s">
        <v>297</v>
      </c>
      <c r="C154" s="26" t="s">
        <v>298</v>
      </c>
      <c r="D154" s="43">
        <f t="shared" si="2"/>
        <v>0</v>
      </c>
      <c r="E154" s="43"/>
      <c r="F154" s="43"/>
      <c r="G154" s="43"/>
      <c r="H154" s="43"/>
      <c r="I154" s="43"/>
    </row>
  </sheetData>
  <mergeCells count="9"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КС по уровням</vt:lpstr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2021-08-31T06:01:15Z</cp:lastPrinted>
  <dcterms:created xsi:type="dcterms:W3CDTF">2021-01-30T04:26:25Z</dcterms:created>
  <dcterms:modified xsi:type="dcterms:W3CDTF">2021-08-31T10:34:13Z</dcterms:modified>
</cp:coreProperties>
</file>